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660" windowWidth="20730" windowHeight="11580" tabRatio="729"/>
  </bookViews>
  <sheets>
    <sheet name="Interventi Conclusi" sheetId="60" r:id="rId1"/>
    <sheet name="Interventi in realizzazione" sheetId="15" r:id="rId2"/>
    <sheet name="Interventi in progettazione" sheetId="50" r:id="rId3"/>
    <sheet name="Interventi in programmazione" sheetId="64" r:id="rId4"/>
    <sheet name="TOTALE CIS" sheetId="49" r:id="rId5"/>
    <sheet name="CIS x settori" sheetId="58" r:id="rId6"/>
  </sheets>
  <definedNames>
    <definedName name="_xlnm._FilterDatabase" localSheetId="0" hidden="1">'Interventi Conclusi'!$A$2:$M$16</definedName>
    <definedName name="_xlnm._FilterDatabase" localSheetId="2" hidden="1">'Interventi in progettazione'!$A$2:$N$2</definedName>
    <definedName name="_xlnm._FilterDatabase" localSheetId="3" hidden="1">'Interventi in programmazione'!$B$2:$P$2</definedName>
    <definedName name="_xlnm._FilterDatabase" localSheetId="1" hidden="1">'Interventi in realizzazione'!$A$2:$N$19</definedName>
    <definedName name="_xlnm._FilterDatabase" localSheetId="4" hidden="1">'TOTALE CIS'!#REF!</definedName>
    <definedName name="_xlnm.Print_Area" localSheetId="0">'Interventi Conclusi'!$A$1:$M$11</definedName>
    <definedName name="_xlnm.Print_Area" localSheetId="2">'Interventi in progettazione'!$A$1:$N$9</definedName>
    <definedName name="_xlnm.Print_Area" localSheetId="3">'Interventi in programmazione'!$A$1:$N$13</definedName>
    <definedName name="_xlnm.Print_Area" localSheetId="1">'Interventi in realizzazione'!$A$1:$N$12</definedName>
    <definedName name="_xlnm.Print_Area" localSheetId="4">'TOTALE CIS'!$A$1:$H$24</definedName>
    <definedName name="_xlnm.Print_Titles" localSheetId="0">'Interventi Conclusi'!$2:$2</definedName>
    <definedName name="_xlnm.Print_Titles" localSheetId="2">'Interventi in progettazione'!$2:$2</definedName>
    <definedName name="_xlnm.Print_Titles" localSheetId="3">'Interventi in programmazione'!$2:$2</definedName>
    <definedName name="_xlnm.Print_Titles" localSheetId="1">'Interventi in realizzazione'!$2:$2</definedName>
  </definedNames>
  <calcPr calcId="145621"/>
</workbook>
</file>

<file path=xl/calcChain.xml><?xml version="1.0" encoding="utf-8"?>
<calcChain xmlns="http://schemas.openxmlformats.org/spreadsheetml/2006/main">
  <c r="E16" i="15"/>
  <c r="E17"/>
  <c r="A3" i="49" l="1"/>
  <c r="F11"/>
  <c r="E18" i="64"/>
  <c r="E14" i="50"/>
  <c r="G11" i="49"/>
  <c r="E16" i="60"/>
  <c r="D19" i="64"/>
  <c r="F14" i="49" s="1"/>
  <c r="E19" i="64"/>
  <c r="G14" i="49" s="1"/>
  <c r="M13" i="64"/>
  <c r="L13"/>
  <c r="K13"/>
  <c r="J13"/>
  <c r="E20" s="1"/>
  <c r="I13"/>
  <c r="L9" i="50"/>
  <c r="L12" i="15"/>
  <c r="M18" i="64" l="1"/>
  <c r="M14"/>
  <c r="M17"/>
  <c r="M15"/>
  <c r="K11" i="60"/>
  <c r="E3" i="49" s="1"/>
  <c r="M12" i="15" l="1"/>
  <c r="M17" l="1"/>
  <c r="M16"/>
  <c r="L11" i="60" l="1"/>
  <c r="J11"/>
  <c r="K12" i="15"/>
  <c r="J12"/>
  <c r="I12"/>
  <c r="I11" i="60"/>
  <c r="E15" i="50"/>
  <c r="G13" i="49" s="1"/>
  <c r="E15" i="60"/>
  <c r="D17"/>
  <c r="F10" i="49" s="1"/>
  <c r="L16" i="60" l="1"/>
  <c r="L12"/>
  <c r="L15"/>
  <c r="L13"/>
  <c r="M14" i="15"/>
  <c r="M13"/>
  <c r="E17" i="60" l="1"/>
  <c r="E18" i="15"/>
  <c r="E19" s="1"/>
  <c r="F12" i="49"/>
  <c r="G12"/>
  <c r="J9" i="50"/>
  <c r="G10" i="49" l="1"/>
  <c r="E18" i="60"/>
  <c r="E16" i="50"/>
  <c r="C3" i="49"/>
  <c r="G15"/>
  <c r="M9" i="50"/>
  <c r="F3" i="49" s="1"/>
  <c r="C10" s="1"/>
  <c r="C11" l="1"/>
  <c r="C13"/>
  <c r="C14"/>
  <c r="C15" s="1"/>
  <c r="C12"/>
  <c r="M14" i="50"/>
  <c r="M13"/>
  <c r="K9" l="1"/>
  <c r="M11" l="1"/>
  <c r="M10"/>
  <c r="D15" l="1"/>
  <c r="F13" i="49" s="1"/>
  <c r="F15" s="1"/>
  <c r="I9" i="50"/>
  <c r="D18" i="15" l="1"/>
  <c r="H11" i="49" l="1"/>
  <c r="H13"/>
  <c r="H10"/>
  <c r="H15"/>
  <c r="H14"/>
  <c r="H12"/>
</calcChain>
</file>

<file path=xl/sharedStrings.xml><?xml version="1.0" encoding="utf-8"?>
<sst xmlns="http://schemas.openxmlformats.org/spreadsheetml/2006/main" count="381" uniqueCount="183">
  <si>
    <t>ID</t>
  </si>
  <si>
    <t>Interventi</t>
  </si>
  <si>
    <t>In progettazione</t>
  </si>
  <si>
    <t>Concluso</t>
  </si>
  <si>
    <t>1.1</t>
  </si>
  <si>
    <t> Riqualificazione e adeguamento termico-impiantistico della scuola "G. Deledda" sita alla via G. Deledda 65/B - Quartiere Tamburi</t>
  </si>
  <si>
    <t xml:space="preserve"> Commissario Straordinario per gli interventi urgenti di bonifica, ambientalizzazione e riqualificazione di Taranto</t>
  </si>
  <si>
    <t>Comune di Taranto</t>
  </si>
  <si>
    <t>1.2</t>
  </si>
  <si>
    <t>Riqualificazione e adeguamento termico-impiantistico della scuola "U. De Carolis", al Quartiere Tamburi</t>
  </si>
  <si>
    <t>1.3</t>
  </si>
  <si>
    <t>Riqualificazione e adeguamento termico-impiantistico della scuola "Gabelli", al Quartiere Tamburi </t>
  </si>
  <si>
    <t>1.4</t>
  </si>
  <si>
    <t>Riqualificazione e adeguamento termico-impiantistico della scuola "E. Giusti", al Quartiere Tamburi. </t>
  </si>
  <si>
    <t>1.5</t>
  </si>
  <si>
    <t>Riqualificazione e adeguamento termico-impiantistico della scuola "G. B. Vico", via ss. Angeli custodi al Quartiere Tamburi </t>
  </si>
  <si>
    <t>1.6</t>
  </si>
  <si>
    <t>Riqualificazione del molo Polisettoriale del Porto di Taranto – Ammodernamento della banchina di ormeggio</t>
  </si>
  <si>
    <t>Autorità Portuale di Taranto</t>
  </si>
  <si>
    <t>1.7</t>
  </si>
  <si>
    <t>1.8</t>
  </si>
  <si>
    <t>Piastra Logistica integrata nodo infrastrutturale Porto di Taranto</t>
  </si>
  <si>
    <t>1.9</t>
  </si>
  <si>
    <t xml:space="preserve"> Lavori di restauro Ex-Convento S. Antonio </t>
  </si>
  <si>
    <t>Segretariato Regionale MIBACT della Puglia</t>
  </si>
  <si>
    <t>1.10</t>
  </si>
  <si>
    <t>Lavori di restauro e valorizzazione Compendio Santa Maria della Giustizia</t>
  </si>
  <si>
    <t>2.1</t>
  </si>
  <si>
    <t>2.3</t>
  </si>
  <si>
    <t>2.5</t>
  </si>
  <si>
    <t>2.6</t>
  </si>
  <si>
    <t>2.7</t>
  </si>
  <si>
    <t>2.8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</si>
  <si>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</si>
  <si>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</si>
  <si>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</si>
  <si>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</si>
  <si>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</si>
  <si>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</si>
  <si>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</si>
  <si>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</si>
  <si>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</si>
  <si>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</si>
  <si>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</si>
  <si>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</si>
  <si>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Messa in sicurezza terreni e falda aree industriali Comune di Statte: completamento della caratterizzazione, progettazione e realizzazione intervento. Bonifica ambientale con misure di sicurezza della falda profonda della zona PIP di Statte.</t>
  </si>
  <si>
    <t>Messa in sicurezza e gestione dei rifiuti radioattivi in deposito nell'area ex cemerad ricadente nel Comune di Statte</t>
  </si>
  <si>
    <t>Caratterizzazione, analisi di rischio e bonifica aree non pavimentate cimitero san brunone – Quartiere Tamburi</t>
  </si>
  <si>
    <t>Interventi di bonifica, ambientalizzazione e riqualificazione del bacino del MAR Piccolo-I Seno di Taranto e delle aree ad esso prospicienti</t>
  </si>
  <si>
    <t>Piattaforma per un sistema integrato di riqualificazione dell'area vasta di crisi ambientale comprensive di attività di monitoraggio e tecniche innovative sperimentali - I stralcio funzionale</t>
  </si>
  <si>
    <t>Riqualificazione del molo polisettoriale - nuova diga foranea di protezione del porto fuori rada di Taranto - tratto di ponente</t>
  </si>
  <si>
    <t>Realizzazione del Nuovo Ospedale "S. Cataldo" di Taranto</t>
  </si>
  <si>
    <t>Completamento del progetto dell'utilizzo industriale (ILVA) delle acque reflue di Taranto per uso potabile ed irriguo</t>
  </si>
  <si>
    <t xml:space="preserve">Progetto Di Completamento Del Centro Di Educazione Ambientale </t>
  </si>
  <si>
    <t xml:space="preserve">Riqualificazione ed adeguamento funzionale e ristrutturazione ai fini dell’efficientamento energetico della Casa Comunale di Statte </t>
  </si>
  <si>
    <t>Bonifica aree Foresta Urbana - Quartiere Tamburi</t>
  </si>
  <si>
    <t>Foresta Urbana - Quartiere Tamburi</t>
  </si>
  <si>
    <t>Housing Sociale per la costruzione di 154 alloggi ERP - Quartiere Tamburi</t>
  </si>
  <si>
    <t> Intervento di recupero edificio in Via Garibaldi</t>
  </si>
  <si>
    <t>Edilizia residenziale </t>
  </si>
  <si>
    <t>Rigenerazione Urbana - Quartiere Tamburi </t>
  </si>
  <si>
    <t>Comune di Statte</t>
  </si>
  <si>
    <t>Commissario Straordinario per gli interventi urgenti di bonifica, ambientalizzazione e riqualificazione di Taranto</t>
  </si>
  <si>
    <t>Autorità Portuale  di Taranto</t>
  </si>
  <si>
    <t>Regione Puglia</t>
  </si>
  <si>
    <t>Acquedotto Pugliese</t>
  </si>
  <si>
    <t>MIT</t>
  </si>
  <si>
    <t>da definire</t>
  </si>
  <si>
    <t>in progettazione</t>
  </si>
  <si>
    <t>2.4</t>
  </si>
  <si>
    <t>Caratterizzazione, Analisi di Rischio e Bonifica Aree a verde delle Scuole Deledda, De Carolis e D’Aquino Nel Quartiere Tamburi</t>
  </si>
  <si>
    <t>RFI</t>
  </si>
  <si>
    <t>Collegamento ferroviario del complesso del Porto di Taranto con la Rete nazionale</t>
  </si>
  <si>
    <t>4.A</t>
  </si>
  <si>
    <t>4.B</t>
  </si>
  <si>
    <t>Ministero della Difesa</t>
  </si>
  <si>
    <t>INVITALIA</t>
  </si>
  <si>
    <t>Recupero infrastrutturale e adeguamenti impianti dell'Arsenale Militare</t>
  </si>
  <si>
    <t>Azioni di accelerazione a supporto del CIS</t>
  </si>
  <si>
    <t>In esecuzione</t>
  </si>
  <si>
    <t>totale</t>
  </si>
  <si>
    <t>in esecuzione</t>
  </si>
  <si>
    <t>TOTALE GENERALE CIS</t>
  </si>
  <si>
    <t>2.2</t>
  </si>
  <si>
    <t>Totale</t>
  </si>
  <si>
    <t>SINTESI STATO DI ATTUAZIONE FISICO-PROCEDURALE TOTALE CIS</t>
  </si>
  <si>
    <t xml:space="preserve"> -</t>
  </si>
  <si>
    <t>PdC-AdG POIN Attrattori Culturali, naturali  e turismo 2007-2013- OI MIBACT/ MIBACT AdG PON Cultura e Sviluppo 2014-2020</t>
  </si>
  <si>
    <t>Concluso e collaudato</t>
  </si>
  <si>
    <t xml:space="preserve"> MiBACT AdG PAC 2007-2013 “Valorizzazione delle aree di attrazione culturale”</t>
  </si>
  <si>
    <r>
      <t>Intervento per il dragaggio di 2,3 Mm</t>
    </r>
    <r>
      <rPr>
        <vertAlign val="superscript"/>
        <sz val="11"/>
        <rFont val="Cambria"/>
        <family val="1"/>
        <scheme val="major"/>
      </rPr>
      <t>c</t>
    </r>
    <r>
      <rPr>
        <sz val="11"/>
        <rFont val="Cambria"/>
        <family val="1"/>
        <scheme val="major"/>
      </rPr>
      <t xml:space="preserve"> di sedimenti in area Polisettoriale e per la realizzazione di un primo lotto della cassa di colmata funzionale all’ampliamento del V sporgente del Porto di Taranto</t>
    </r>
  </si>
  <si>
    <t>Amministrazione responsabile titolare delle risorse finanziarie</t>
  </si>
  <si>
    <t xml:space="preserve">Avanzamento Dicembre 2016 </t>
  </si>
  <si>
    <t>Intervento di recupero Palazzo Carducci</t>
  </si>
  <si>
    <t>Intervento di recupero Palazzo Troilo</t>
  </si>
  <si>
    <t>Soggetto Attuatore/Stazione appaltante</t>
  </si>
  <si>
    <t>Commissario Straordinario ASL Puglia/Invitalia</t>
  </si>
  <si>
    <t xml:space="preserve">MIT- AdG PON Infrastrutture e Reti/
Autorità Portuale di Taranto </t>
  </si>
  <si>
    <t xml:space="preserve">Commissario Straordinario per il Porto di Taranto/ Ministero delle Infrastrutture e dei Trasporti/Concessionario </t>
  </si>
  <si>
    <t>Copertura finanziaria disponibile a dicembre 2015</t>
  </si>
  <si>
    <t>Fonte di finanziamento</t>
  </si>
  <si>
    <t>Decreto del Segretario Generale del MATTM del 10/10/2012 </t>
  </si>
  <si>
    <t>€ 35.000.000,00 (Regione Puglia FSC
Delibera CIPE 92/12) 
€ 40. 000.000,00 (Fondi propri Autorità Portuale del Porto di Taranto)</t>
  </si>
  <si>
    <t>MIBACT- Piano Azione Coesione- PAC 2007-2013</t>
  </si>
  <si>
    <t>MIBACT- POIn Attrattori Culturali, naturali e turismo 2007-2013 e PON Cultura 2014-2020</t>
  </si>
  <si>
    <t>Delibera Cipe 87/12 (Regione Puglia FSC 2007-2013)</t>
  </si>
  <si>
    <t>D.Lgs 1/15 così come modificato con Legge 20/2015 art.3, comma 5bis</t>
  </si>
  <si>
    <t xml:space="preserve">Decreto del Direttore Generale del MATTM prot.n. 3984/TRI/DI/G/SP </t>
  </si>
  <si>
    <t>Decreto del Direttore Generale del MATTM prot.n. 3984/TRI/DI/G/SP</t>
  </si>
  <si>
    <t>Risorse dell’Autorità Portuale</t>
  </si>
  <si>
    <t>PAC - Piano Città – MIT</t>
  </si>
  <si>
    <t xml:space="preserve">Del. Cipe 92/2012  FSC 2007-2013 
D.G.R. 169/2014 </t>
  </si>
  <si>
    <t xml:space="preserve">Del. Cipe 92/2012  FSC 2007-2013
D.G.R. 169/2014 </t>
  </si>
  <si>
    <t>Del. Cipe 92/2012  FSC 2007-2013</t>
  </si>
  <si>
    <t>€ 150.000.000 Delibera Cipe 92/12 (Regione Puglia FSC 2007-2013)
€ 57.500.000 Bilancio Regionale</t>
  </si>
  <si>
    <t>PATTO PUGLIA FSC 2014-2020</t>
  </si>
  <si>
    <t>PATTO PUGLIA FSC 2014-2021</t>
  </si>
  <si>
    <t>MIT - PON Infrastrutture e Reti 2014-2020</t>
  </si>
  <si>
    <t>Delibera CIPE del 23 dicembre 2015</t>
  </si>
  <si>
    <t>Delibera CIPE del 23 dicembre 2016</t>
  </si>
  <si>
    <t xml:space="preserve"> Commissario Straordinario per gli interventi urgenti di bonifica, ambientalizzazione e riqualificazione di Taranto/ Autorità Portuale di Taranto
</t>
  </si>
  <si>
    <t xml:space="preserve"> Commissario Straordinario per gli interventi urgenti di bonifica, ambientalizzazione e riqualificazione di Taranto/ 
Autorità Portuale di Taranto</t>
  </si>
  <si>
    <t>€ 7.674.000,00 (MATTM – DM 468/01)
€ 17.167.143,00 (Regione Puglia FSC Delibera CIPE n. 87/2012)
€ 38. 158.587,00 (Fondi propri APT) 
€ 20.000.000,00
(MIT PON reti e mobilità 2007/2013 2014-2020)</t>
  </si>
  <si>
    <t>N</t>
  </si>
  <si>
    <t>Fondo Alluvioni Protezione Civile
Regione Puglia D.G.R. 1551/2015</t>
  </si>
  <si>
    <t>€ 21.523.000 (MIT - Delibera CIPE n. 74/03)
€ 33.600.000 (MIT - Delibera CIPE n. 104/10)
€ 4.000.000,00
(MIT PON reti e mobilità 2007/2013)
€ 116.383.477,73 (Altri fondi MIT)
€ 6.093.522,27 (Fondi propri APT)
€ 37.544.000,00 (Concessionario)</t>
  </si>
  <si>
    <t>In affidamento lavori</t>
  </si>
  <si>
    <t>in affidamento lavori</t>
  </si>
  <si>
    <t>In programmazione</t>
  </si>
  <si>
    <t>Bilancio Regione Puglia - Decreto c.d. Emergenza idrica n. 16 del 22.06.2004 - OPCM 3536/06</t>
  </si>
  <si>
    <t>Regione Puglia 
AQP CITTA’ CIPE 36/2002 – CIPE 20/2004</t>
  </si>
  <si>
    <t>1.11</t>
  </si>
  <si>
    <t>Azioni di Sistema a supporto del raggiungimento degli obiettivi del CIS Taranto</t>
  </si>
  <si>
    <t>Prima Comune di Taranto da giugno 2016
Presidenza del Consiglio dei Ministri - Dipartimento Politiche di Coesione</t>
  </si>
  <si>
    <t>N.</t>
  </si>
  <si>
    <t>Numero interventi</t>
  </si>
  <si>
    <t>REGIONE PUGLIA POC 2007-2013</t>
  </si>
  <si>
    <t>Avanzamento Marzo 2017</t>
  </si>
  <si>
    <t>Contratto Istituzionale di  Sviluppo per l'Area di Taranto
Interventi in corso di realizzazione (in fase di esecuzione lavori  o di affidamento dei lavori)</t>
  </si>
  <si>
    <t>Contratto Istituzionale di  Sviluppo per l'Area di Taranto
Interventi in corso di progettazione</t>
  </si>
  <si>
    <t>Contratto Istituzionale di  Sviluppo per l'Area di Taranto
Interventi Conclusi</t>
  </si>
  <si>
    <t>variazione dicembre2016 - marzo</t>
  </si>
  <si>
    <t>variazione dicembre2015 - marzo</t>
  </si>
  <si>
    <t>TOTALE INTERVENTI IN CORSO DI REALIZZAZIONE</t>
  </si>
  <si>
    <t>TOTALE INTERVENTI CONCLUSI</t>
  </si>
  <si>
    <t>SINTESI STATO DI ATTUAZIONE FISICO-PROCEDURALE INTERVENTI IN PROGETTAZIONE</t>
  </si>
  <si>
    <t>SINTESI STATO DI ATTUAZIONE FISICO-PROCEDURALE INTERVENTI IN CORSO DI REALIZZAZIONE</t>
  </si>
  <si>
    <t>SINTESI STATO DI ATTUAZIONE FISICO-PROCEDURALE INTERVENTI CONCLUSI</t>
  </si>
  <si>
    <t>bloccati</t>
  </si>
  <si>
    <t>conclusi</t>
  </si>
  <si>
    <t>Spesa realizzata Dicembre 2015</t>
  </si>
  <si>
    <t>Spesa realizzata Dicembre 2016</t>
  </si>
  <si>
    <t>Spesa realizzata Marzo 2017</t>
  </si>
  <si>
    <t>Avanzamento della spesa realizzata sul totale finanziato CIS</t>
  </si>
  <si>
    <t>Incremento % spesa realizzata nell'ultimo trimestre</t>
  </si>
  <si>
    <t>Spesa realizzata  dalla data di sottoscrizione del CIS</t>
  </si>
  <si>
    <t>Incremento % spesa realizzata con il CIS</t>
  </si>
  <si>
    <t>SINTESI DELLO STATO DI ATTUAZIONE FINANZIARIO</t>
  </si>
  <si>
    <t>Incidenza % sul totale finanziato CIS</t>
  </si>
  <si>
    <t>Copertura finanziaria disponibile a               marzo 2017</t>
  </si>
  <si>
    <t>Copertura finanziaria disponibile a  Marzo 2017</t>
  </si>
  <si>
    <t>Copertura finanziaria disponibile a Dicembre 2015</t>
  </si>
  <si>
    <t>Copertura finanziaria disponibile a Marzo  2017</t>
  </si>
  <si>
    <t>Avanzamento  alla sottoscrizione
(Dicembre 2015)</t>
  </si>
  <si>
    <t xml:space="preserve">Avanzamento a Dicembre 2016 </t>
  </si>
  <si>
    <t>TOTALE INTERVENTI IN PROGETTAZIONE</t>
  </si>
  <si>
    <t>Delibera CIPE 179/2006 (FSC 2007-2013)
Decreto del Direttore Generale del MATTM prot.n. 171/STA del 8/04/2016</t>
  </si>
  <si>
    <t>Delta Spesa realizzata nell'ultimo trimestre</t>
  </si>
  <si>
    <t>Incidenza % della spesa realizzata sul totale finanziato CIS</t>
  </si>
  <si>
    <t>TOTALE INTERVENTI IN PROGRAMMAZIONE</t>
  </si>
  <si>
    <t>Contratto Istituzionale di  Sviluppo per l'Area di Taranto
Interventi in Programmazione</t>
  </si>
  <si>
    <t>SINTESI STATO DI ATTUAZIONE FISICO-PROCEDURALE INTERVENTI IN PROGRAMMAZIONE</t>
  </si>
  <si>
    <t>in programmazione</t>
  </si>
  <si>
    <t>Settori di intervento</t>
  </si>
  <si>
    <t>Importo finanziato al I trim. 2017 (€)</t>
  </si>
  <si>
    <t>Incidenza sul CIS (%)</t>
  </si>
  <si>
    <t>Spesa realizzata al I trim. 2017  (€)</t>
  </si>
  <si>
    <t>Incidenza spesa settore sul totale finanziato CIS (%)</t>
  </si>
  <si>
    <t>Infrastrutture portuali e trasporti</t>
  </si>
  <si>
    <t>Sanità e Ambiente</t>
  </si>
  <si>
    <t>Rigenerazione urbana, Edilizia scolastica e Beni culturali</t>
  </si>
  <si>
    <t>Riqualificazione e adeguamento impianti produttivi dell'Arsenale Militare</t>
  </si>
  <si>
    <t>Totale CIS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</si>
</sst>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€&quot;\ #,##0.00"/>
    <numFmt numFmtId="168" formatCode="0.0%"/>
    <numFmt numFmtId="169" formatCode="#,##0_ ;\-#,##0\ 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3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sz val="11"/>
      <name val="Cambria"/>
      <family val="1"/>
    </font>
    <font>
      <sz val="11"/>
      <color theme="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5" fontId="10" fillId="0" borderId="2" xfId="3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167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165" fontId="10" fillId="0" borderId="0" xfId="3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165" fontId="10" fillId="0" borderId="0" xfId="5" applyNumberFormat="1" applyFont="1" applyBorder="1" applyAlignment="1">
      <alignment horizontal="center" vertical="center" wrapText="1"/>
    </xf>
    <xf numFmtId="167" fontId="8" fillId="0" borderId="0" xfId="0" applyNumberFormat="1" applyFont="1" applyBorder="1"/>
    <xf numFmtId="165" fontId="8" fillId="0" borderId="2" xfId="3" applyFont="1" applyBorder="1"/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Border="1"/>
    <xf numFmtId="165" fontId="8" fillId="0" borderId="0" xfId="3" applyFont="1" applyBorder="1"/>
    <xf numFmtId="165" fontId="8" fillId="0" borderId="2" xfId="0" applyNumberFormat="1" applyFont="1" applyBorder="1"/>
    <xf numFmtId="165" fontId="8" fillId="0" borderId="0" xfId="0" applyNumberFormat="1" applyFont="1"/>
    <xf numFmtId="167" fontId="14" fillId="4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/>
    <xf numFmtId="168" fontId="0" fillId="0" borderId="0" xfId="5" applyNumberFormat="1" applyFont="1"/>
    <xf numFmtId="167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/>
    <xf numFmtId="165" fontId="0" fillId="0" borderId="0" xfId="0" applyNumberFormat="1" applyFont="1" applyBorder="1"/>
    <xf numFmtId="168" fontId="0" fillId="0" borderId="0" xfId="5" applyNumberFormat="1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10" fillId="2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65" fontId="7" fillId="2" borderId="2" xfId="3" applyFont="1" applyFill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center" vertical="center"/>
    </xf>
    <xf numFmtId="168" fontId="8" fillId="0" borderId="0" xfId="5" applyNumberFormat="1" applyFont="1" applyAlignment="1">
      <alignment horizontal="center" vertical="center"/>
    </xf>
    <xf numFmtId="168" fontId="8" fillId="0" borderId="0" xfId="5" applyNumberFormat="1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5" fontId="10" fillId="0" borderId="5" xfId="3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5" fontId="10" fillId="2" borderId="0" xfId="3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10" fontId="8" fillId="0" borderId="0" xfId="5" applyNumberFormat="1" applyFont="1" applyBorder="1"/>
    <xf numFmtId="168" fontId="10" fillId="0" borderId="0" xfId="5" applyNumberFormat="1" applyFont="1" applyBorder="1" applyAlignment="1">
      <alignment horizontal="center" vertical="center" wrapText="1"/>
    </xf>
    <xf numFmtId="168" fontId="8" fillId="0" borderId="0" xfId="5" applyNumberFormat="1" applyFont="1" applyBorder="1"/>
    <xf numFmtId="165" fontId="8" fillId="0" borderId="0" xfId="0" applyNumberFormat="1" applyFont="1" applyBorder="1" applyAlignment="1"/>
    <xf numFmtId="0" fontId="1" fillId="2" borderId="0" xfId="0" applyFont="1" applyFill="1"/>
    <xf numFmtId="0" fontId="8" fillId="2" borderId="0" xfId="0" applyFont="1" applyFill="1"/>
    <xf numFmtId="0" fontId="11" fillId="2" borderId="0" xfId="0" applyFont="1" applyFill="1"/>
    <xf numFmtId="165" fontId="8" fillId="0" borderId="0" xfId="5" applyNumberFormat="1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8" fillId="2" borderId="0" xfId="0" applyNumberFormat="1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68" fontId="8" fillId="2" borderId="0" xfId="5" applyNumberFormat="1" applyFont="1" applyFill="1"/>
    <xf numFmtId="0" fontId="8" fillId="2" borderId="0" xfId="0" applyFont="1" applyFill="1" applyBorder="1"/>
    <xf numFmtId="10" fontId="8" fillId="2" borderId="0" xfId="5" applyNumberFormat="1" applyFont="1" applyFill="1" applyBorder="1"/>
    <xf numFmtId="0" fontId="8" fillId="2" borderId="0" xfId="0" applyFont="1" applyFill="1" applyBorder="1" applyAlignment="1"/>
    <xf numFmtId="165" fontId="8" fillId="2" borderId="0" xfId="0" applyNumberFormat="1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165" fontId="10" fillId="2" borderId="0" xfId="5" applyNumberFormat="1" applyFont="1" applyFill="1" applyBorder="1" applyAlignment="1">
      <alignment horizontal="center" vertical="center" wrapText="1"/>
    </xf>
    <xf numFmtId="168" fontId="10" fillId="2" borderId="0" xfId="5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/>
    <xf numFmtId="168" fontId="8" fillId="2" borderId="0" xfId="5" applyNumberFormat="1" applyFont="1" applyFill="1" applyBorder="1"/>
    <xf numFmtId="10" fontId="8" fillId="2" borderId="0" xfId="5" applyNumberFormat="1" applyFont="1" applyFill="1" applyAlignment="1">
      <alignment horizontal="center" vertical="center"/>
    </xf>
    <xf numFmtId="165" fontId="8" fillId="2" borderId="0" xfId="0" applyNumberFormat="1" applyFont="1" applyFill="1" applyBorder="1"/>
    <xf numFmtId="165" fontId="8" fillId="2" borderId="2" xfId="3" applyFont="1" applyFill="1" applyBorder="1"/>
    <xf numFmtId="165" fontId="8" fillId="2" borderId="0" xfId="3" applyFont="1" applyFill="1" applyBorder="1"/>
    <xf numFmtId="0" fontId="17" fillId="4" borderId="0" xfId="0" applyFont="1" applyFill="1"/>
    <xf numFmtId="165" fontId="10" fillId="2" borderId="0" xfId="0" applyNumberFormat="1" applyFont="1" applyFill="1" applyBorder="1" applyAlignment="1">
      <alignment horizontal="right" vertical="center" wrapText="1"/>
    </xf>
    <xf numFmtId="9" fontId="10" fillId="2" borderId="0" xfId="5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/>
    <xf numFmtId="165" fontId="8" fillId="0" borderId="2" xfId="3" applyFont="1" applyBorder="1" applyAlignment="1">
      <alignment horizontal="center" vertical="center"/>
    </xf>
    <xf numFmtId="9" fontId="8" fillId="0" borderId="2" xfId="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8" fontId="12" fillId="0" borderId="0" xfId="5" applyNumberFormat="1" applyFont="1" applyBorder="1" applyAlignment="1">
      <alignment horizontal="center"/>
    </xf>
    <xf numFmtId="168" fontId="8" fillId="0" borderId="2" xfId="5" applyNumberFormat="1" applyFont="1" applyBorder="1" applyAlignment="1">
      <alignment horizontal="right" vertical="center"/>
    </xf>
    <xf numFmtId="165" fontId="8" fillId="0" borderId="2" xfId="3" applyFont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9" fontId="9" fillId="3" borderId="2" xfId="5" applyFont="1" applyFill="1" applyBorder="1" applyAlignment="1">
      <alignment horizontal="center" vertical="center" wrapText="1"/>
    </xf>
    <xf numFmtId="0" fontId="1" fillId="2" borderId="0" xfId="0" applyFont="1" applyFill="1" applyBorder="1"/>
    <xf numFmtId="167" fontId="18" fillId="0" borderId="0" xfId="0" applyNumberFormat="1" applyFont="1" applyFill="1" applyBorder="1" applyAlignment="1">
      <alignment horizontal="center" vertical="center" wrapText="1"/>
    </xf>
    <xf numFmtId="165" fontId="18" fillId="5" borderId="2" xfId="3" applyNumberFormat="1" applyFont="1" applyFill="1" applyBorder="1" applyAlignment="1">
      <alignment horizontal="center" vertical="center" wrapText="1"/>
    </xf>
    <xf numFmtId="165" fontId="18" fillId="5" borderId="2" xfId="3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67" fontId="19" fillId="2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5" fontId="17" fillId="2" borderId="2" xfId="3" applyFont="1" applyFill="1" applyBorder="1" applyAlignment="1">
      <alignment horizontal="center" vertical="center" wrapText="1"/>
    </xf>
    <xf numFmtId="165" fontId="10" fillId="5" borderId="2" xfId="3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horizontal="center" vertical="center"/>
    </xf>
    <xf numFmtId="165" fontId="7" fillId="5" borderId="2" xfId="3" applyFont="1" applyFill="1" applyBorder="1" applyAlignment="1">
      <alignment horizontal="right" vertical="center" wrapText="1"/>
    </xf>
    <xf numFmtId="168" fontId="0" fillId="5" borderId="0" xfId="5" applyNumberFormat="1" applyFont="1" applyFill="1"/>
    <xf numFmtId="165" fontId="10" fillId="5" borderId="0" xfId="3" applyFont="1" applyFill="1" applyBorder="1" applyAlignment="1">
      <alignment horizontal="center" vertical="center" wrapText="1"/>
    </xf>
    <xf numFmtId="167" fontId="0" fillId="5" borderId="0" xfId="0" applyNumberFormat="1" applyFont="1" applyFill="1" applyBorder="1"/>
    <xf numFmtId="165" fontId="10" fillId="5" borderId="5" xfId="3" applyFont="1" applyFill="1" applyBorder="1" applyAlignment="1">
      <alignment horizontal="center"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10" fontId="8" fillId="5" borderId="0" xfId="5" applyNumberFormat="1" applyFont="1" applyFill="1" applyBorder="1"/>
    <xf numFmtId="165" fontId="8" fillId="5" borderId="0" xfId="0" applyNumberFormat="1" applyFont="1" applyFill="1" applyBorder="1" applyAlignment="1"/>
    <xf numFmtId="165" fontId="18" fillId="0" borderId="2" xfId="3" applyNumberFormat="1" applyFont="1" applyFill="1" applyBorder="1" applyAlignment="1">
      <alignment horizontal="right" vertical="center" wrapText="1"/>
    </xf>
    <xf numFmtId="169" fontId="18" fillId="5" borderId="2" xfId="6" applyNumberFormat="1" applyFont="1" applyFill="1" applyBorder="1" applyAlignment="1">
      <alignment horizontal="center" vertical="center" wrapText="1"/>
    </xf>
    <xf numFmtId="167" fontId="19" fillId="2" borderId="0" xfId="0" applyNumberFormat="1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right" vertical="center" wrapText="1"/>
    </xf>
    <xf numFmtId="167" fontId="15" fillId="0" borderId="0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0" fillId="4" borderId="2" xfId="0" applyFont="1" applyFill="1" applyBorder="1" applyAlignment="1">
      <alignment horizontal="center" vertical="center" wrapText="1"/>
    </xf>
    <xf numFmtId="165" fontId="0" fillId="0" borderId="2" xfId="3" applyFont="1" applyBorder="1" applyAlignment="1">
      <alignment horizontal="right" vertical="center"/>
    </xf>
    <xf numFmtId="168" fontId="0" fillId="0" borderId="2" xfId="5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 wrapText="1"/>
    </xf>
    <xf numFmtId="165" fontId="21" fillId="0" borderId="2" xfId="3" applyFont="1" applyBorder="1" applyAlignment="1">
      <alignment horizontal="right" vertical="center"/>
    </xf>
    <xf numFmtId="168" fontId="21" fillId="0" borderId="2" xfId="5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7" fontId="7" fillId="2" borderId="7" xfId="0" applyNumberFormat="1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7" fontId="7" fillId="5" borderId="8" xfId="0" applyNumberFormat="1" applyFont="1" applyFill="1" applyBorder="1" applyAlignment="1">
      <alignment horizontal="center" vertical="center" wrapText="1"/>
    </xf>
    <xf numFmtId="167" fontId="15" fillId="3" borderId="4" xfId="0" applyNumberFormat="1" applyFont="1" applyFill="1" applyBorder="1" applyAlignment="1">
      <alignment horizontal="center" vertical="center" wrapText="1"/>
    </xf>
    <xf numFmtId="167" fontId="15" fillId="3" borderId="1" xfId="0" applyNumberFormat="1" applyFont="1" applyFill="1" applyBorder="1" applyAlignment="1">
      <alignment horizontal="center" vertical="center" wrapText="1"/>
    </xf>
    <xf numFmtId="167" fontId="15" fillId="3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8">
    <cellStyle name="Euro" xfId="1"/>
    <cellStyle name="Migliaia" xfId="6" builtinId="3"/>
    <cellStyle name="Migliaia 2" xfId="2"/>
    <cellStyle name="Normale" xfId="0" builtinId="0"/>
    <cellStyle name="Normale 2" xfId="4"/>
    <cellStyle name="Percentuale" xfId="5" builtinId="5"/>
    <cellStyle name="Percentuale 2" xfId="7"/>
    <cellStyle name="Valuta" xfId="3" builtinId="4"/>
  </cellStyles>
  <dxfs count="33">
    <dxf>
      <fill>
        <patternFill patternType="solid">
          <fgColor rgb="FFD9D9D9"/>
          <bgColor rgb="FFD9D9D9"/>
        </patternFill>
      </fill>
      <border>
        <bottom style="thin">
          <color rgb="FFA6A6A6"/>
        </bottom>
      </border>
    </dxf>
    <dxf>
      <fill>
        <patternFill patternType="solid">
          <fgColor rgb="FFD9D9D9"/>
          <bgColor rgb="FFD9D9D9"/>
        </patternFill>
      </fill>
      <border>
        <bottom style="thin">
          <color rgb="FFA6A6A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A6A6A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808080"/>
        </top>
        <bottom style="thin">
          <color rgb="FF80808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thin">
          <color rgb="FFA6A6A6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bottom style="thin">
          <color rgb="FFA6A6A6"/>
        </bottom>
      </border>
    </dxf>
    <dxf>
      <fill>
        <patternFill patternType="solid">
          <fgColor rgb="FFD9D9D9"/>
          <bgColor rgb="FFD9D9D9"/>
        </patternFill>
      </fill>
      <border>
        <bottom style="thin">
          <color rgb="FFA6A6A6"/>
        </bottom>
      </border>
    </dxf>
    <dxf>
      <fill>
        <patternFill patternType="solid">
          <fgColor rgb="FFD9D9D9"/>
          <bgColor rgb="FFD9D9D9"/>
        </patternFill>
      </fill>
      <border>
        <bottom style="thin">
          <color rgb="FFA6A6A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A6A6A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808080"/>
        </top>
        <bottom style="thin">
          <color rgb="FF80808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thin">
          <color rgb="FFA6A6A6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bottom style="thin">
          <color rgb="FFA6A6A6"/>
        </bottom>
      </border>
    </dxf>
    <dxf>
      <border>
        <top style="thin">
          <color rgb="FF808080"/>
        </top>
        <bottom style="thin">
          <color rgb="FF808080"/>
        </bottom>
      </border>
    </dxf>
    <dxf>
      <border>
        <top style="thin">
          <color rgb="FF808080"/>
        </top>
        <bottom style="thin">
          <color rgb="FF808080"/>
        </bottom>
      </border>
    </dxf>
    <dxf>
      <font>
        <b/>
        <color rgb="FF808080"/>
      </font>
    </dxf>
    <dxf>
      <font>
        <b/>
        <color rgb="FF000000"/>
      </font>
    </dxf>
    <dxf>
      <font>
        <b/>
        <color rgb="FF808080"/>
      </font>
    </dxf>
    <dxf>
      <font>
        <b/>
        <color rgb="FF000000"/>
      </font>
    </dxf>
    <dxf>
      <fill>
        <patternFill patternType="solid">
          <fgColor rgb="FFD9D9D9"/>
          <bgColor rgb="FFD9D9D9"/>
        </patternFill>
      </fill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 style="thin">
          <color rgb="FFA6A6A6"/>
        </vertical>
        <horizontal style="thin">
          <color rgb="FFA6A6A6"/>
        </horizontal>
      </border>
    </dxf>
    <dxf>
      <fill>
        <patternFill patternType="solid">
          <fgColor rgb="FFD9D9D9"/>
          <bgColor rgb="FFD9D9D9"/>
        </patternFill>
      </fill>
      <border>
        <top style="thin">
          <color rgb="FFA6A6A6"/>
        </top>
        <bottom style="thin">
          <color rgb="FFA6A6A6"/>
        </bottom>
      </border>
    </dxf>
    <dxf>
      <font>
        <b/>
        <color rgb="FF000000"/>
      </font>
      <fill>
        <patternFill patternType="solid">
          <fgColor rgb="FFFFFFFF"/>
          <bgColor rgb="FFFFFFFF"/>
        </patternFill>
      </fill>
      <border>
        <top style="thin">
          <color rgb="FF808080"/>
        </top>
        <bottom style="thin">
          <color rgb="FF808080"/>
        </bottom>
      </border>
    </dxf>
    <dxf>
      <font>
        <b/>
        <color rgb="FF000000"/>
      </font>
      <border>
        <top style="thin">
          <color rgb="FF808080"/>
        </top>
        <bottom style="thin">
          <color rgb="FF808080"/>
        </bottom>
      </border>
    </dxf>
    <dxf>
      <font>
        <color rgb="FF000000"/>
      </font>
      <border>
        <horizontal style="thin">
          <color rgb="FFD9D9D9"/>
        </horizontal>
      </border>
    </dxf>
  </dxfs>
  <tableStyles count="3" defaultTableStyle="TableStyleMedium2" defaultPivotStyle="PivotStyleLight16">
    <tableStyle name="PivotStyleLight1 2" table="0" count="11">
      <tableStyleElement type="wholeTable" dxfId="32"/>
      <tableStyleElement type="headerRow" dxfId="31"/>
      <tableStyleElement type="totalRow" dxfId="30"/>
      <tableStyleElement type="firstRowStripe" dxfId="29"/>
      <tableStyleElement type="firstColumnStripe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5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5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99"/>
      <color rgb="FFFFFFCC"/>
      <color rgb="FF33CC33"/>
      <color rgb="FF9999FF"/>
      <color rgb="FF6699FF"/>
      <color rgb="FFFF3300"/>
      <color rgb="FF0000FF"/>
      <color rgb="FFFF5050"/>
      <color rgb="FF00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showGridLines="0" tabSelected="1" view="pageBreakPreview" topLeftCell="E10" zoomScale="84" zoomScaleNormal="30" zoomScaleSheetLayoutView="84" zoomScalePageLayoutView="20" workbookViewId="0">
      <selection activeCell="O6" sqref="O6"/>
    </sheetView>
  </sheetViews>
  <sheetFormatPr defaultColWidth="22.140625" defaultRowHeight="14.25"/>
  <cols>
    <col min="1" max="1" width="4" style="64" customWidth="1"/>
    <col min="2" max="2" width="5.140625" style="71" customWidth="1"/>
    <col min="3" max="3" width="32.28515625" style="64" customWidth="1"/>
    <col min="4" max="4" width="27.85546875" style="64" customWidth="1"/>
    <col min="5" max="5" width="21.85546875" style="64" customWidth="1"/>
    <col min="6" max="6" width="20" style="64" customWidth="1"/>
    <col min="7" max="8" width="19.5703125" style="72" customWidth="1"/>
    <col min="9" max="9" width="20.42578125" style="64" customWidth="1"/>
    <col min="10" max="10" width="18.7109375" style="64" customWidth="1"/>
    <col min="11" max="12" width="19.140625" style="64" customWidth="1"/>
    <col min="13" max="13" width="25" style="64" customWidth="1"/>
    <col min="14" max="16384" width="22.140625" style="64"/>
  </cols>
  <sheetData>
    <row r="1" spans="1:13" ht="55.5" customHeight="1">
      <c r="B1" s="134" t="s">
        <v>140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88" customFormat="1" ht="63">
      <c r="A2" s="25" t="s">
        <v>123</v>
      </c>
      <c r="B2" s="25" t="s">
        <v>0</v>
      </c>
      <c r="C2" s="25" t="s">
        <v>1</v>
      </c>
      <c r="D2" s="25" t="s">
        <v>91</v>
      </c>
      <c r="E2" s="25" t="s">
        <v>95</v>
      </c>
      <c r="F2" s="25" t="s">
        <v>163</v>
      </c>
      <c r="G2" s="25" t="s">
        <v>164</v>
      </c>
      <c r="H2" s="25" t="s">
        <v>137</v>
      </c>
      <c r="I2" s="25" t="s">
        <v>162</v>
      </c>
      <c r="J2" s="25" t="s">
        <v>150</v>
      </c>
      <c r="K2" s="25" t="s">
        <v>151</v>
      </c>
      <c r="L2" s="25" t="s">
        <v>152</v>
      </c>
      <c r="M2" s="25" t="s">
        <v>100</v>
      </c>
    </row>
    <row r="3" spans="1:13" ht="81.75" customHeight="1">
      <c r="A3" s="45">
        <v>1</v>
      </c>
      <c r="B3" s="45" t="s">
        <v>4</v>
      </c>
      <c r="C3" s="44" t="s">
        <v>5</v>
      </c>
      <c r="D3" s="45" t="s">
        <v>6</v>
      </c>
      <c r="E3" s="45" t="s">
        <v>7</v>
      </c>
      <c r="F3" s="45" t="s">
        <v>79</v>
      </c>
      <c r="G3" s="45" t="s">
        <v>88</v>
      </c>
      <c r="H3" s="108" t="s">
        <v>88</v>
      </c>
      <c r="I3" s="111">
        <v>2251245.2000000002</v>
      </c>
      <c r="J3" s="46">
        <v>683718.13</v>
      </c>
      <c r="K3" s="46">
        <v>1955311.63</v>
      </c>
      <c r="L3" s="111">
        <v>1955311.63</v>
      </c>
      <c r="M3" s="55" t="s">
        <v>101</v>
      </c>
    </row>
    <row r="4" spans="1:13" ht="81.75" customHeight="1">
      <c r="A4" s="45">
        <v>2</v>
      </c>
      <c r="B4" s="45" t="s">
        <v>8</v>
      </c>
      <c r="C4" s="44" t="s">
        <v>9</v>
      </c>
      <c r="D4" s="45" t="s">
        <v>6</v>
      </c>
      <c r="E4" s="45" t="s">
        <v>7</v>
      </c>
      <c r="F4" s="45" t="s">
        <v>79</v>
      </c>
      <c r="G4" s="68" t="s">
        <v>3</v>
      </c>
      <c r="H4" s="108" t="s">
        <v>88</v>
      </c>
      <c r="I4" s="111">
        <v>1665845.2</v>
      </c>
      <c r="J4" s="46">
        <v>7277.93</v>
      </c>
      <c r="K4" s="46">
        <v>1053726.6200000001</v>
      </c>
      <c r="L4" s="111">
        <v>1053726.6200000001</v>
      </c>
      <c r="M4" s="55" t="s">
        <v>101</v>
      </c>
    </row>
    <row r="5" spans="1:13" s="65" customFormat="1" ht="98.25" customHeight="1">
      <c r="A5" s="45">
        <v>3</v>
      </c>
      <c r="B5" s="45" t="s">
        <v>10</v>
      </c>
      <c r="C5" s="44" t="s">
        <v>11</v>
      </c>
      <c r="D5" s="45" t="s">
        <v>6</v>
      </c>
      <c r="E5" s="45" t="s">
        <v>7</v>
      </c>
      <c r="F5" s="45" t="s">
        <v>79</v>
      </c>
      <c r="G5" s="68" t="s">
        <v>3</v>
      </c>
      <c r="H5" s="109" t="s">
        <v>3</v>
      </c>
      <c r="I5" s="111">
        <v>875745.2</v>
      </c>
      <c r="J5" s="46">
        <v>7277.93</v>
      </c>
      <c r="K5" s="46">
        <v>635672.11</v>
      </c>
      <c r="L5" s="111">
        <v>635672.11</v>
      </c>
      <c r="M5" s="55" t="s">
        <v>101</v>
      </c>
    </row>
    <row r="6" spans="1:13" s="65" customFormat="1" ht="98.25" customHeight="1">
      <c r="A6" s="45">
        <v>4</v>
      </c>
      <c r="B6" s="45" t="s">
        <v>12</v>
      </c>
      <c r="C6" s="44" t="s">
        <v>13</v>
      </c>
      <c r="D6" s="45" t="s">
        <v>6</v>
      </c>
      <c r="E6" s="45" t="s">
        <v>7</v>
      </c>
      <c r="F6" s="45" t="s">
        <v>79</v>
      </c>
      <c r="G6" s="68" t="s">
        <v>79</v>
      </c>
      <c r="H6" s="109" t="s">
        <v>3</v>
      </c>
      <c r="I6" s="111">
        <v>1309745.2</v>
      </c>
      <c r="J6" s="110">
        <v>7277.93</v>
      </c>
      <c r="K6" s="46">
        <v>773096.97</v>
      </c>
      <c r="L6" s="111">
        <v>937848.37</v>
      </c>
      <c r="M6" s="46" t="s">
        <v>101</v>
      </c>
    </row>
    <row r="7" spans="1:13" ht="81.75" customHeight="1">
      <c r="A7" s="45">
        <v>5</v>
      </c>
      <c r="B7" s="45" t="s">
        <v>14</v>
      </c>
      <c r="C7" s="44" t="s">
        <v>15</v>
      </c>
      <c r="D7" s="45" t="s">
        <v>6</v>
      </c>
      <c r="E7" s="45" t="s">
        <v>7</v>
      </c>
      <c r="F7" s="45" t="s">
        <v>79</v>
      </c>
      <c r="G7" s="68" t="s">
        <v>88</v>
      </c>
      <c r="H7" s="109" t="s">
        <v>88</v>
      </c>
      <c r="I7" s="111">
        <v>2075895.2</v>
      </c>
      <c r="J7" s="46">
        <v>7277.93</v>
      </c>
      <c r="K7" s="46">
        <v>1595791.7</v>
      </c>
      <c r="L7" s="111">
        <v>1595791.7</v>
      </c>
      <c r="M7" s="55" t="s">
        <v>101</v>
      </c>
    </row>
    <row r="8" spans="1:13" ht="81.75" customHeight="1">
      <c r="A8" s="45">
        <v>6</v>
      </c>
      <c r="B8" s="45" t="s">
        <v>22</v>
      </c>
      <c r="C8" s="44" t="s">
        <v>23</v>
      </c>
      <c r="D8" s="45" t="s">
        <v>87</v>
      </c>
      <c r="E8" s="45" t="s">
        <v>24</v>
      </c>
      <c r="F8" s="45" t="s">
        <v>79</v>
      </c>
      <c r="G8" s="45" t="s">
        <v>3</v>
      </c>
      <c r="H8" s="108" t="s">
        <v>3</v>
      </c>
      <c r="I8" s="111">
        <v>5062750.57</v>
      </c>
      <c r="J8" s="46">
        <v>1377249.43</v>
      </c>
      <c r="K8" s="46">
        <v>3297043.3</v>
      </c>
      <c r="L8" s="111">
        <v>4259572.47</v>
      </c>
      <c r="M8" s="55" t="s">
        <v>104</v>
      </c>
    </row>
    <row r="9" spans="1:13" ht="95.25" customHeight="1">
      <c r="A9" s="45">
        <v>7</v>
      </c>
      <c r="B9" s="45" t="s">
        <v>25</v>
      </c>
      <c r="C9" s="44" t="s">
        <v>26</v>
      </c>
      <c r="D9" s="45" t="s">
        <v>89</v>
      </c>
      <c r="E9" s="45" t="s">
        <v>24</v>
      </c>
      <c r="F9" s="45" t="s">
        <v>79</v>
      </c>
      <c r="G9" s="45" t="s">
        <v>88</v>
      </c>
      <c r="H9" s="108" t="s">
        <v>88</v>
      </c>
      <c r="I9" s="111">
        <v>1960958.14</v>
      </c>
      <c r="J9" s="46">
        <v>750000</v>
      </c>
      <c r="K9" s="46">
        <v>1763775.48</v>
      </c>
      <c r="L9" s="111">
        <v>1763775.48</v>
      </c>
      <c r="M9" s="55" t="s">
        <v>103</v>
      </c>
    </row>
    <row r="10" spans="1:13" s="69" customFormat="1" ht="72" customHeight="1">
      <c r="A10" s="45">
        <v>8</v>
      </c>
      <c r="B10" s="45" t="s">
        <v>69</v>
      </c>
      <c r="C10" s="44" t="s">
        <v>70</v>
      </c>
      <c r="D10" s="45" t="s">
        <v>62</v>
      </c>
      <c r="E10" s="45" t="s">
        <v>7</v>
      </c>
      <c r="F10" s="45" t="s">
        <v>2</v>
      </c>
      <c r="G10" s="45" t="s">
        <v>3</v>
      </c>
      <c r="H10" s="108" t="s">
        <v>3</v>
      </c>
      <c r="I10" s="111">
        <v>106240.3</v>
      </c>
      <c r="J10" s="46">
        <v>49709.97</v>
      </c>
      <c r="K10" s="46">
        <v>49709.97</v>
      </c>
      <c r="L10" s="111">
        <v>49709.97</v>
      </c>
      <c r="M10" s="55" t="s">
        <v>108</v>
      </c>
    </row>
    <row r="11" spans="1:13" ht="34.5" customHeight="1">
      <c r="A11" s="139" t="s">
        <v>144</v>
      </c>
      <c r="B11" s="139"/>
      <c r="C11" s="139"/>
      <c r="D11" s="139"/>
      <c r="E11" s="139"/>
      <c r="F11" s="139"/>
      <c r="G11" s="139"/>
      <c r="H11" s="140"/>
      <c r="I11" s="112">
        <f t="shared" ref="I11:L11" si="0">SUM(I3:I10)</f>
        <v>15308425.010000002</v>
      </c>
      <c r="J11" s="7">
        <f t="shared" si="0"/>
        <v>2889789.2500000005</v>
      </c>
      <c r="K11" s="7">
        <f t="shared" ref="K11" si="1">SUM(K3:K10)</f>
        <v>11124127.780000001</v>
      </c>
      <c r="L11" s="112">
        <f t="shared" si="0"/>
        <v>12251408.35</v>
      </c>
      <c r="M11" s="7"/>
    </row>
    <row r="12" spans="1:13" ht="33.75" customHeight="1">
      <c r="B12" s="8"/>
      <c r="C12" s="8"/>
      <c r="D12" s="8"/>
      <c r="E12" s="8"/>
      <c r="F12" s="8"/>
      <c r="G12" s="8"/>
      <c r="H12" s="8"/>
      <c r="I12" s="70"/>
      <c r="J12" s="9"/>
      <c r="K12" s="58"/>
      <c r="L12" s="70">
        <f>L11-J11</f>
        <v>9361619.0999999996</v>
      </c>
      <c r="M12" s="9"/>
    </row>
    <row r="13" spans="1:13">
      <c r="I13" s="73"/>
      <c r="J13" s="74"/>
      <c r="K13" s="75"/>
      <c r="L13" s="90">
        <f>(L11-J11)/L11</f>
        <v>0.76412595454791121</v>
      </c>
      <c r="M13" s="82" t="s">
        <v>142</v>
      </c>
    </row>
    <row r="14" spans="1:13">
      <c r="C14" s="136" t="s">
        <v>147</v>
      </c>
      <c r="D14" s="137"/>
      <c r="E14" s="138"/>
      <c r="I14" s="57"/>
      <c r="J14" s="76"/>
      <c r="K14" s="77"/>
      <c r="L14" s="77"/>
      <c r="M14" s="76"/>
    </row>
    <row r="15" spans="1:13">
      <c r="C15" s="78" t="s">
        <v>88</v>
      </c>
      <c r="D15" s="79">
        <v>4</v>
      </c>
      <c r="E15" s="46">
        <f>I9+I5+I3+I10</f>
        <v>5194188.84</v>
      </c>
      <c r="F15" s="80"/>
      <c r="I15" s="81"/>
      <c r="J15" s="81"/>
      <c r="K15" s="83"/>
      <c r="L15" s="87">
        <f>L11-K11</f>
        <v>1127280.5699999984</v>
      </c>
      <c r="M15" s="82" t="s">
        <v>141</v>
      </c>
    </row>
    <row r="16" spans="1:13">
      <c r="C16" s="78" t="s">
        <v>3</v>
      </c>
      <c r="D16" s="79">
        <v>4</v>
      </c>
      <c r="E16" s="46">
        <f>I4+I7+I8+I6</f>
        <v>10114236.17</v>
      </c>
      <c r="F16" s="84"/>
      <c r="I16" s="85"/>
      <c r="J16" s="82"/>
      <c r="K16" s="83"/>
      <c r="L16" s="83">
        <f>(L11-K11)/L11</f>
        <v>9.2012325260548394E-2</v>
      </c>
      <c r="M16" s="82"/>
    </row>
    <row r="17" spans="3:13">
      <c r="C17" s="78" t="s">
        <v>84</v>
      </c>
      <c r="D17" s="79">
        <f>SUBTOTAL(9,D15:D16)</f>
        <v>8</v>
      </c>
      <c r="E17" s="86">
        <f>SUBTOTAL(9,E15:E16)</f>
        <v>15308425.01</v>
      </c>
      <c r="I17" s="74"/>
      <c r="J17" s="87"/>
      <c r="K17" s="87"/>
      <c r="L17" s="87"/>
      <c r="M17" s="87"/>
    </row>
    <row r="18" spans="3:13">
      <c r="E18" s="70">
        <f>I11-E17</f>
        <v>0</v>
      </c>
      <c r="J18" s="74"/>
      <c r="K18" s="74"/>
      <c r="L18" s="74"/>
      <c r="M18" s="74"/>
    </row>
  </sheetData>
  <mergeCells count="3">
    <mergeCell ref="B1:M1"/>
    <mergeCell ref="C14:E14"/>
    <mergeCell ref="A11:H11"/>
  </mergeCells>
  <printOptions horizontalCentered="1"/>
  <pageMargins left="0.19685039370078741" right="3.937007874015748E-2" top="0.51181102362204722" bottom="0.15748031496062992" header="0.43307086614173229" footer="0.31496062992125984"/>
  <pageSetup paperSize="9" scale="57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showGridLines="0" view="pageBreakPreview" topLeftCell="E1" zoomScale="84" zoomScaleNormal="30" zoomScaleSheetLayoutView="84" zoomScalePageLayoutView="20" workbookViewId="0">
      <selection activeCell="P3" sqref="P3"/>
    </sheetView>
  </sheetViews>
  <sheetFormatPr defaultColWidth="22.140625" defaultRowHeight="14.25"/>
  <cols>
    <col min="1" max="1" width="4.140625" style="3" customWidth="1"/>
    <col min="2" max="2" width="4.85546875" style="10" bestFit="1" customWidth="1"/>
    <col min="3" max="3" width="31.42578125" style="3" customWidth="1"/>
    <col min="4" max="4" width="27.42578125" style="3" customWidth="1"/>
    <col min="5" max="5" width="24.7109375" style="3" customWidth="1"/>
    <col min="6" max="6" width="18.5703125" style="3" customWidth="1"/>
    <col min="7" max="8" width="18" style="11" customWidth="1"/>
    <col min="9" max="9" width="18.5703125" style="11" customWidth="1"/>
    <col min="10" max="10" width="18.28515625" style="3" customWidth="1"/>
    <col min="11" max="11" width="17.28515625" style="3" customWidth="1"/>
    <col min="12" max="12" width="18.85546875" style="3" customWidth="1"/>
    <col min="13" max="13" width="18.7109375" style="3" customWidth="1"/>
    <col min="14" max="14" width="28" style="3" customWidth="1"/>
    <col min="15" max="16384" width="22.140625" style="3"/>
  </cols>
  <sheetData>
    <row r="1" spans="1:14" ht="55.5" customHeight="1">
      <c r="A1" s="141" t="s">
        <v>138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78.75">
      <c r="A2" s="25" t="s">
        <v>123</v>
      </c>
      <c r="B2" s="25" t="s">
        <v>0</v>
      </c>
      <c r="C2" s="25" t="s">
        <v>1</v>
      </c>
      <c r="D2" s="25" t="s">
        <v>91</v>
      </c>
      <c r="E2" s="25" t="s">
        <v>95</v>
      </c>
      <c r="F2" s="25" t="s">
        <v>163</v>
      </c>
      <c r="G2" s="25" t="s">
        <v>92</v>
      </c>
      <c r="H2" s="25" t="s">
        <v>137</v>
      </c>
      <c r="I2" s="25" t="s">
        <v>161</v>
      </c>
      <c r="J2" s="25" t="s">
        <v>160</v>
      </c>
      <c r="K2" s="25" t="s">
        <v>150</v>
      </c>
      <c r="L2" s="25" t="s">
        <v>151</v>
      </c>
      <c r="M2" s="25" t="s">
        <v>152</v>
      </c>
      <c r="N2" s="25" t="s">
        <v>100</v>
      </c>
    </row>
    <row r="3" spans="1:14" ht="104.25" customHeight="1">
      <c r="A3" s="4">
        <v>1</v>
      </c>
      <c r="B3" s="4" t="s">
        <v>16</v>
      </c>
      <c r="C3" s="5" t="s">
        <v>17</v>
      </c>
      <c r="D3" s="4" t="s">
        <v>120</v>
      </c>
      <c r="E3" s="4" t="s">
        <v>18</v>
      </c>
      <c r="F3" s="4" t="s">
        <v>79</v>
      </c>
      <c r="G3" s="4" t="s">
        <v>79</v>
      </c>
      <c r="H3" s="108" t="s">
        <v>79</v>
      </c>
      <c r="I3" s="6">
        <v>75000000</v>
      </c>
      <c r="J3" s="111">
        <v>75000000</v>
      </c>
      <c r="K3" s="6">
        <v>8974899.6500000004</v>
      </c>
      <c r="L3" s="6">
        <v>39035322.009999998</v>
      </c>
      <c r="M3" s="111">
        <v>50211128.859999999</v>
      </c>
      <c r="N3" s="56" t="s">
        <v>102</v>
      </c>
    </row>
    <row r="4" spans="1:14" ht="150.75" customHeight="1">
      <c r="A4" s="4">
        <v>2</v>
      </c>
      <c r="B4" s="4" t="s">
        <v>19</v>
      </c>
      <c r="C4" s="5" t="s">
        <v>90</v>
      </c>
      <c r="D4" s="4" t="s">
        <v>121</v>
      </c>
      <c r="E4" s="4" t="s">
        <v>18</v>
      </c>
      <c r="F4" s="4" t="s">
        <v>126</v>
      </c>
      <c r="G4" s="4" t="s">
        <v>126</v>
      </c>
      <c r="H4" s="108" t="s">
        <v>79</v>
      </c>
      <c r="I4" s="6">
        <v>83000000</v>
      </c>
      <c r="J4" s="111">
        <v>82999730</v>
      </c>
      <c r="K4" s="6">
        <v>1870269.95</v>
      </c>
      <c r="L4" s="6">
        <v>2109593.91</v>
      </c>
      <c r="M4" s="111">
        <v>2147369.39</v>
      </c>
      <c r="N4" s="56" t="s">
        <v>122</v>
      </c>
    </row>
    <row r="5" spans="1:14" ht="169.5" customHeight="1">
      <c r="A5" s="4">
        <v>3</v>
      </c>
      <c r="B5" s="4" t="s">
        <v>20</v>
      </c>
      <c r="C5" s="5" t="s">
        <v>21</v>
      </c>
      <c r="D5" s="4" t="s">
        <v>98</v>
      </c>
      <c r="E5" s="4" t="s">
        <v>18</v>
      </c>
      <c r="F5" s="4" t="s">
        <v>79</v>
      </c>
      <c r="G5" s="4" t="s">
        <v>79</v>
      </c>
      <c r="H5" s="108" t="s">
        <v>79</v>
      </c>
      <c r="I5" s="6">
        <v>219144000</v>
      </c>
      <c r="J5" s="111">
        <v>219144000</v>
      </c>
      <c r="K5" s="6">
        <v>65531571.450000003</v>
      </c>
      <c r="L5" s="6">
        <v>101620423.73</v>
      </c>
      <c r="M5" s="111">
        <v>101620423.73</v>
      </c>
      <c r="N5" s="56" t="s">
        <v>125</v>
      </c>
    </row>
    <row r="6" spans="1:14" ht="95.25" customHeight="1">
      <c r="A6" s="4">
        <v>4</v>
      </c>
      <c r="B6" s="43" t="s">
        <v>131</v>
      </c>
      <c r="C6" s="44" t="s">
        <v>72</v>
      </c>
      <c r="D6" s="45" t="s">
        <v>97</v>
      </c>
      <c r="E6" s="45" t="s">
        <v>71</v>
      </c>
      <c r="F6" s="45" t="s">
        <v>86</v>
      </c>
      <c r="G6" s="4" t="s">
        <v>126</v>
      </c>
      <c r="H6" s="108" t="s">
        <v>126</v>
      </c>
      <c r="I6" s="46">
        <v>0</v>
      </c>
      <c r="J6" s="111">
        <v>25500000</v>
      </c>
      <c r="K6" s="46">
        <v>0</v>
      </c>
      <c r="L6" s="6">
        <v>1244144.3799999999</v>
      </c>
      <c r="M6" s="111">
        <v>1244144.3799999999</v>
      </c>
      <c r="N6" s="6" t="s">
        <v>117</v>
      </c>
    </row>
    <row r="7" spans="1:14" ht="95.25" customHeight="1">
      <c r="A7" s="4">
        <v>5</v>
      </c>
      <c r="B7" s="4" t="s">
        <v>29</v>
      </c>
      <c r="C7" s="5" t="s">
        <v>48</v>
      </c>
      <c r="D7" s="4" t="s">
        <v>62</v>
      </c>
      <c r="E7" s="4" t="s">
        <v>62</v>
      </c>
      <c r="F7" s="4" t="s">
        <v>2</v>
      </c>
      <c r="G7" s="4" t="s">
        <v>2</v>
      </c>
      <c r="H7" s="108" t="s">
        <v>79</v>
      </c>
      <c r="I7" s="6">
        <v>21000000</v>
      </c>
      <c r="J7" s="111">
        <v>21000000</v>
      </c>
      <c r="K7" s="6">
        <v>245651.6</v>
      </c>
      <c r="L7" s="6">
        <v>6796428.7400000002</v>
      </c>
      <c r="M7" s="111">
        <v>6796428.7400000002</v>
      </c>
      <c r="N7" s="56" t="s">
        <v>105</v>
      </c>
    </row>
    <row r="8" spans="1:14" s="26" customFormat="1" ht="43.5" customHeight="1">
      <c r="A8" s="4">
        <v>6</v>
      </c>
      <c r="B8" s="43" t="s">
        <v>36</v>
      </c>
      <c r="C8" s="44" t="s">
        <v>55</v>
      </c>
      <c r="D8" s="45" t="s">
        <v>66</v>
      </c>
      <c r="E8" s="45" t="s">
        <v>7</v>
      </c>
      <c r="F8" s="40" t="s">
        <v>128</v>
      </c>
      <c r="G8" s="4" t="s">
        <v>126</v>
      </c>
      <c r="H8" s="108" t="s">
        <v>79</v>
      </c>
      <c r="I8" s="46">
        <v>1954054.4</v>
      </c>
      <c r="J8" s="111">
        <v>1954054.4</v>
      </c>
      <c r="K8" s="46">
        <v>0</v>
      </c>
      <c r="L8" s="6">
        <v>32175.18</v>
      </c>
      <c r="M8" s="111">
        <v>32175.18</v>
      </c>
      <c r="N8" s="56" t="s">
        <v>110</v>
      </c>
    </row>
    <row r="9" spans="1:14" s="26" customFormat="1" ht="93" customHeight="1">
      <c r="A9" s="4">
        <v>7</v>
      </c>
      <c r="B9" s="43" t="s">
        <v>43</v>
      </c>
      <c r="C9" s="44" t="s">
        <v>132</v>
      </c>
      <c r="D9" s="45" t="s">
        <v>64</v>
      </c>
      <c r="E9" s="45" t="s">
        <v>133</v>
      </c>
      <c r="F9" s="40" t="s">
        <v>128</v>
      </c>
      <c r="G9" s="4" t="s">
        <v>2</v>
      </c>
      <c r="H9" s="108" t="s">
        <v>79</v>
      </c>
      <c r="I9" s="46">
        <v>500000</v>
      </c>
      <c r="J9" s="111">
        <v>500000</v>
      </c>
      <c r="K9" s="46">
        <v>0</v>
      </c>
      <c r="L9" s="6">
        <v>0</v>
      </c>
      <c r="M9" s="111">
        <v>0</v>
      </c>
      <c r="N9" s="56" t="s">
        <v>112</v>
      </c>
    </row>
    <row r="10" spans="1:14" s="1" customFormat="1" ht="60" customHeight="1">
      <c r="A10" s="4">
        <v>8</v>
      </c>
      <c r="B10" s="43" t="s">
        <v>73</v>
      </c>
      <c r="C10" s="43" t="s">
        <v>77</v>
      </c>
      <c r="D10" s="45" t="s">
        <v>75</v>
      </c>
      <c r="E10" s="45" t="s">
        <v>75</v>
      </c>
      <c r="F10" s="40" t="s">
        <v>128</v>
      </c>
      <c r="G10" s="4" t="s">
        <v>79</v>
      </c>
      <c r="H10" s="108" t="s">
        <v>79</v>
      </c>
      <c r="I10" s="46">
        <v>37193000</v>
      </c>
      <c r="J10" s="111">
        <v>37193000</v>
      </c>
      <c r="K10" s="46">
        <v>0</v>
      </c>
      <c r="L10" s="46">
        <v>19285</v>
      </c>
      <c r="M10" s="111">
        <v>19285</v>
      </c>
      <c r="N10" s="46" t="s">
        <v>118</v>
      </c>
    </row>
    <row r="11" spans="1:14" s="1" customFormat="1" ht="60" customHeight="1">
      <c r="A11" s="4">
        <v>9</v>
      </c>
      <c r="B11" s="43" t="s">
        <v>74</v>
      </c>
      <c r="C11" s="43" t="s">
        <v>78</v>
      </c>
      <c r="D11" s="45" t="s">
        <v>76</v>
      </c>
      <c r="E11" s="45" t="s">
        <v>76</v>
      </c>
      <c r="F11" s="40" t="s">
        <v>128</v>
      </c>
      <c r="G11" s="4" t="s">
        <v>79</v>
      </c>
      <c r="H11" s="108" t="s">
        <v>79</v>
      </c>
      <c r="I11" s="46">
        <v>1500000</v>
      </c>
      <c r="J11" s="111">
        <v>1500000</v>
      </c>
      <c r="K11" s="46">
        <v>0</v>
      </c>
      <c r="L11" s="46">
        <v>0</v>
      </c>
      <c r="M11" s="111">
        <v>0</v>
      </c>
      <c r="N11" s="46" t="s">
        <v>119</v>
      </c>
    </row>
    <row r="12" spans="1:14" ht="34.5" customHeight="1">
      <c r="A12" s="139" t="s">
        <v>143</v>
      </c>
      <c r="B12" s="139"/>
      <c r="C12" s="139"/>
      <c r="D12" s="139"/>
      <c r="E12" s="139"/>
      <c r="F12" s="139"/>
      <c r="G12" s="139"/>
      <c r="H12" s="140"/>
      <c r="I12" s="7">
        <f t="shared" ref="I12:M12" si="0">SUM(I3:I11)</f>
        <v>439291054.39999998</v>
      </c>
      <c r="J12" s="112">
        <f t="shared" si="0"/>
        <v>464790784.39999998</v>
      </c>
      <c r="K12" s="7">
        <f t="shared" si="0"/>
        <v>76622392.649999991</v>
      </c>
      <c r="L12" s="7">
        <f t="shared" si="0"/>
        <v>150857372.95000002</v>
      </c>
      <c r="M12" s="112">
        <f t="shared" si="0"/>
        <v>162070955.28000003</v>
      </c>
      <c r="N12" s="7"/>
    </row>
    <row r="13" spans="1:14" ht="33.75" customHeight="1">
      <c r="B13" s="8"/>
      <c r="C13" s="8"/>
      <c r="D13" s="8"/>
      <c r="E13" s="8"/>
      <c r="F13" s="8"/>
      <c r="G13" s="8"/>
      <c r="H13" s="8"/>
      <c r="I13" s="8"/>
      <c r="J13" s="24"/>
      <c r="K13" s="9"/>
      <c r="L13" s="9"/>
      <c r="M13" s="89">
        <f>M12-K12</f>
        <v>85448562.63000004</v>
      </c>
      <c r="N13" s="9"/>
    </row>
    <row r="14" spans="1:14">
      <c r="J14" s="51"/>
      <c r="K14" s="12"/>
      <c r="L14" s="12"/>
      <c r="M14" s="59">
        <f>(M12-K12)/M12</f>
        <v>0.52722933904088987</v>
      </c>
      <c r="N14" s="12" t="s">
        <v>142</v>
      </c>
    </row>
    <row r="15" spans="1:14">
      <c r="C15" s="142" t="s">
        <v>146</v>
      </c>
      <c r="D15" s="143"/>
      <c r="E15" s="144"/>
      <c r="J15" s="13"/>
      <c r="K15" s="14"/>
      <c r="L15" s="14"/>
      <c r="M15" s="62"/>
      <c r="N15" s="14"/>
    </row>
    <row r="16" spans="1:14">
      <c r="C16" s="15" t="s">
        <v>81</v>
      </c>
      <c r="D16" s="16">
        <v>8</v>
      </c>
      <c r="E16" s="19">
        <f>J3+J4+J5+J7+J8+J9+J10+J11</f>
        <v>439290784.39999998</v>
      </c>
      <c r="J16" s="60"/>
      <c r="K16" s="60"/>
      <c r="L16" s="18"/>
      <c r="M16" s="22">
        <f>M12-L12</f>
        <v>11213582.330000013</v>
      </c>
      <c r="N16" s="18" t="s">
        <v>141</v>
      </c>
    </row>
    <row r="17" spans="3:14">
      <c r="C17" s="15" t="s">
        <v>127</v>
      </c>
      <c r="D17" s="16">
        <v>1</v>
      </c>
      <c r="E17" s="23">
        <f>J6</f>
        <v>25500000</v>
      </c>
      <c r="F17" s="66"/>
      <c r="G17" s="50"/>
      <c r="H17" s="50"/>
      <c r="J17" s="21"/>
      <c r="K17" s="18"/>
      <c r="L17" s="18"/>
      <c r="M17" s="61">
        <f>(M12-L12)/M12</f>
        <v>6.9189339389201451E-2</v>
      </c>
      <c r="N17" s="18"/>
    </row>
    <row r="18" spans="3:14">
      <c r="C18" s="15" t="s">
        <v>84</v>
      </c>
      <c r="D18" s="16">
        <f>SUBTOTAL(9,D16:D17)</f>
        <v>9</v>
      </c>
      <c r="E18" s="19">
        <f>SUBTOTAL(9,E16:E17)</f>
        <v>464790784.39999998</v>
      </c>
      <c r="F18" s="20"/>
      <c r="J18" s="61"/>
      <c r="K18" s="22"/>
      <c r="L18" s="22"/>
      <c r="M18" s="61"/>
      <c r="N18" s="22"/>
    </row>
    <row r="19" spans="3:14">
      <c r="E19" s="17">
        <f>J12-E18</f>
        <v>0</v>
      </c>
      <c r="F19" s="50"/>
      <c r="J19" s="61"/>
      <c r="K19" s="21"/>
      <c r="L19" s="21"/>
      <c r="M19" s="61"/>
      <c r="N19" s="21"/>
    </row>
    <row r="20" spans="3:14">
      <c r="J20" s="12"/>
      <c r="K20" s="22"/>
      <c r="L20" s="22"/>
      <c r="M20" s="22"/>
      <c r="N20" s="22"/>
    </row>
    <row r="21" spans="3:14">
      <c r="K21" s="12"/>
      <c r="L21" s="12"/>
      <c r="M21" s="12"/>
      <c r="N21" s="12"/>
    </row>
  </sheetData>
  <mergeCells count="3">
    <mergeCell ref="A1:N1"/>
    <mergeCell ref="C15:E15"/>
    <mergeCell ref="A12:H12"/>
  </mergeCells>
  <printOptions horizontalCentered="1"/>
  <pageMargins left="0.19685039370078741" right="3.937007874015748E-2" top="0.51181102362204722" bottom="0.15748031496062992" header="0.43307086614173229" footer="0.31496062992125984"/>
  <pageSetup paperSize="9" scale="50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showGridLines="0" view="pageBreakPreview" topLeftCell="D1" zoomScale="84" zoomScaleNormal="30" zoomScaleSheetLayoutView="84" zoomScalePageLayoutView="20" workbookViewId="0">
      <selection activeCell="O2" sqref="O1:O1048576"/>
    </sheetView>
  </sheetViews>
  <sheetFormatPr defaultColWidth="22.140625" defaultRowHeight="15"/>
  <cols>
    <col min="1" max="1" width="4.140625" style="26" customWidth="1"/>
    <col min="2" max="2" width="5.5703125" style="28" customWidth="1"/>
    <col min="3" max="3" width="31.42578125" style="26" customWidth="1"/>
    <col min="4" max="4" width="27.42578125" style="26" customWidth="1"/>
    <col min="5" max="5" width="24.7109375" style="26" customWidth="1"/>
    <col min="6" max="6" width="18.5703125" style="26" customWidth="1"/>
    <col min="7" max="7" width="17.140625" style="29" customWidth="1"/>
    <col min="8" max="8" width="16.7109375" style="29" customWidth="1"/>
    <col min="9" max="9" width="18.28515625" style="29" customWidth="1"/>
    <col min="10" max="10" width="18.28515625" style="26" customWidth="1"/>
    <col min="11" max="11" width="17.28515625" style="26" customWidth="1"/>
    <col min="12" max="12" width="18.5703125" style="26" customWidth="1"/>
    <col min="13" max="13" width="17.85546875" style="26" customWidth="1"/>
    <col min="14" max="14" width="24.7109375" style="26" customWidth="1"/>
    <col min="15" max="16384" width="22.140625" style="26"/>
  </cols>
  <sheetData>
    <row r="1" spans="1:14" ht="49.5" customHeight="1">
      <c r="A1" s="145" t="s">
        <v>139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63.75" customHeight="1">
      <c r="A2" s="25" t="s">
        <v>134</v>
      </c>
      <c r="B2" s="25" t="s">
        <v>0</v>
      </c>
      <c r="C2" s="25" t="s">
        <v>1</v>
      </c>
      <c r="D2" s="25" t="s">
        <v>91</v>
      </c>
      <c r="E2" s="25" t="s">
        <v>95</v>
      </c>
      <c r="F2" s="25" t="s">
        <v>163</v>
      </c>
      <c r="G2" s="25" t="s">
        <v>92</v>
      </c>
      <c r="H2" s="25" t="s">
        <v>137</v>
      </c>
      <c r="I2" s="25" t="s">
        <v>161</v>
      </c>
      <c r="J2" s="25" t="s">
        <v>160</v>
      </c>
      <c r="K2" s="25" t="s">
        <v>150</v>
      </c>
      <c r="L2" s="25" t="s">
        <v>151</v>
      </c>
      <c r="M2" s="25" t="s">
        <v>152</v>
      </c>
      <c r="N2" s="25" t="s">
        <v>100</v>
      </c>
    </row>
    <row r="3" spans="1:14" ht="118.5" customHeight="1">
      <c r="A3" s="4">
        <v>1</v>
      </c>
      <c r="B3" s="4" t="s">
        <v>27</v>
      </c>
      <c r="C3" s="5" t="s">
        <v>45</v>
      </c>
      <c r="D3" s="4" t="s">
        <v>62</v>
      </c>
      <c r="E3" s="4" t="s">
        <v>61</v>
      </c>
      <c r="F3" s="4" t="s">
        <v>2</v>
      </c>
      <c r="G3" s="4" t="s">
        <v>2</v>
      </c>
      <c r="H3" s="108" t="s">
        <v>2</v>
      </c>
      <c r="I3" s="6">
        <v>37000000</v>
      </c>
      <c r="J3" s="111">
        <v>37000000</v>
      </c>
      <c r="K3" s="6">
        <v>291472.17</v>
      </c>
      <c r="L3" s="6">
        <v>1032683.25</v>
      </c>
      <c r="M3" s="111">
        <v>1032683.25</v>
      </c>
      <c r="N3" s="56" t="s">
        <v>105</v>
      </c>
    </row>
    <row r="4" spans="1:14" ht="72" customHeight="1">
      <c r="A4" s="4">
        <v>2</v>
      </c>
      <c r="B4" s="4" t="s">
        <v>83</v>
      </c>
      <c r="C4" s="5" t="s">
        <v>46</v>
      </c>
      <c r="D4" s="4" t="s">
        <v>62</v>
      </c>
      <c r="E4" s="4" t="s">
        <v>67</v>
      </c>
      <c r="F4" s="4" t="s">
        <v>128</v>
      </c>
      <c r="G4" s="4" t="s">
        <v>2</v>
      </c>
      <c r="H4" s="108" t="s">
        <v>2</v>
      </c>
      <c r="I4" s="6">
        <v>10000000</v>
      </c>
      <c r="J4" s="111">
        <v>10000000</v>
      </c>
      <c r="K4" s="6">
        <v>0</v>
      </c>
      <c r="L4" s="6">
        <v>571931.54</v>
      </c>
      <c r="M4" s="111">
        <v>809743.09</v>
      </c>
      <c r="N4" s="56" t="s">
        <v>106</v>
      </c>
    </row>
    <row r="5" spans="1:14" ht="141" customHeight="1">
      <c r="A5" s="4">
        <v>3</v>
      </c>
      <c r="B5" s="4" t="s">
        <v>28</v>
      </c>
      <c r="C5" s="5" t="s">
        <v>47</v>
      </c>
      <c r="D5" s="4" t="s">
        <v>62</v>
      </c>
      <c r="E5" s="4" t="s">
        <v>7</v>
      </c>
      <c r="F5" s="4" t="s">
        <v>2</v>
      </c>
      <c r="G5" s="4" t="s">
        <v>2</v>
      </c>
      <c r="H5" s="108" t="s">
        <v>2</v>
      </c>
      <c r="I5" s="6">
        <v>6000000</v>
      </c>
      <c r="J5" s="111">
        <v>7773759.7000000002</v>
      </c>
      <c r="K5" s="6">
        <v>134771.41</v>
      </c>
      <c r="L5" s="6">
        <v>148259.63</v>
      </c>
      <c r="M5" s="111">
        <v>148259.63</v>
      </c>
      <c r="N5" s="56" t="s">
        <v>107</v>
      </c>
    </row>
    <row r="6" spans="1:14" ht="106.5" customHeight="1">
      <c r="A6" s="4">
        <v>4</v>
      </c>
      <c r="B6" s="4" t="s">
        <v>30</v>
      </c>
      <c r="C6" s="5" t="s">
        <v>49</v>
      </c>
      <c r="D6" s="4" t="s">
        <v>62</v>
      </c>
      <c r="E6" s="4" t="s">
        <v>62</v>
      </c>
      <c r="F6" s="4" t="s">
        <v>2</v>
      </c>
      <c r="G6" s="4" t="s">
        <v>2</v>
      </c>
      <c r="H6" s="108" t="s">
        <v>2</v>
      </c>
      <c r="I6" s="6">
        <v>20800000</v>
      </c>
      <c r="J6" s="111">
        <v>20800000</v>
      </c>
      <c r="K6" s="6">
        <v>0</v>
      </c>
      <c r="L6" s="6">
        <v>441541.14</v>
      </c>
      <c r="M6" s="111">
        <v>441541.14</v>
      </c>
      <c r="N6" s="56" t="s">
        <v>166</v>
      </c>
    </row>
    <row r="7" spans="1:14" s="27" customFormat="1" ht="130.5" customHeight="1">
      <c r="A7" s="4">
        <v>5</v>
      </c>
      <c r="B7" s="40" t="s">
        <v>31</v>
      </c>
      <c r="C7" s="41" t="s">
        <v>50</v>
      </c>
      <c r="D7" s="40" t="s">
        <v>62</v>
      </c>
      <c r="E7" s="40" t="s">
        <v>63</v>
      </c>
      <c r="F7" s="4" t="s">
        <v>2</v>
      </c>
      <c r="G7" s="4" t="s">
        <v>2</v>
      </c>
      <c r="H7" s="108" t="s">
        <v>2</v>
      </c>
      <c r="I7" s="42">
        <v>14000000</v>
      </c>
      <c r="J7" s="111">
        <v>14000000</v>
      </c>
      <c r="K7" s="42">
        <v>24289.47</v>
      </c>
      <c r="L7" s="6">
        <v>24289.47</v>
      </c>
      <c r="M7" s="111">
        <v>24289.47</v>
      </c>
      <c r="N7" s="56" t="s">
        <v>109</v>
      </c>
    </row>
    <row r="8" spans="1:14" ht="75.75" customHeight="1">
      <c r="A8" s="4">
        <v>6</v>
      </c>
      <c r="B8" s="4" t="s">
        <v>32</v>
      </c>
      <c r="C8" s="4" t="s">
        <v>51</v>
      </c>
      <c r="D8" s="4" t="s">
        <v>64</v>
      </c>
      <c r="E8" s="4" t="s">
        <v>96</v>
      </c>
      <c r="F8" s="4" t="s">
        <v>128</v>
      </c>
      <c r="G8" s="4" t="s">
        <v>2</v>
      </c>
      <c r="H8" s="108" t="s">
        <v>2</v>
      </c>
      <c r="I8" s="6">
        <v>207500000</v>
      </c>
      <c r="J8" s="111">
        <v>207500000</v>
      </c>
      <c r="K8" s="54">
        <v>0</v>
      </c>
      <c r="L8" s="54">
        <v>4300000</v>
      </c>
      <c r="M8" s="118">
        <v>4300000</v>
      </c>
      <c r="N8" s="54" t="s">
        <v>114</v>
      </c>
    </row>
    <row r="9" spans="1:14" ht="29.25" customHeight="1">
      <c r="A9" s="139" t="s">
        <v>165</v>
      </c>
      <c r="B9" s="139"/>
      <c r="C9" s="139"/>
      <c r="D9" s="139"/>
      <c r="E9" s="139"/>
      <c r="F9" s="139"/>
      <c r="G9" s="139"/>
      <c r="H9" s="149"/>
      <c r="I9" s="48">
        <f t="shared" ref="I9:M9" si="0">SUM(I3:I8)</f>
        <v>295300000</v>
      </c>
      <c r="J9" s="114">
        <f t="shared" si="0"/>
        <v>297073759.69999999</v>
      </c>
      <c r="K9" s="48">
        <f t="shared" si="0"/>
        <v>450533.04999999993</v>
      </c>
      <c r="L9" s="48">
        <f t="shared" si="0"/>
        <v>6518705.0300000003</v>
      </c>
      <c r="M9" s="114">
        <f t="shared" si="0"/>
        <v>6756516.5800000001</v>
      </c>
      <c r="N9" s="48"/>
    </row>
    <row r="10" spans="1:14">
      <c r="H10" s="113"/>
      <c r="J10" s="115"/>
      <c r="L10" s="31"/>
      <c r="M10" s="119">
        <f>M9-K9</f>
        <v>6305983.5300000003</v>
      </c>
      <c r="N10" s="9"/>
    </row>
    <row r="11" spans="1:14">
      <c r="H11" s="113"/>
      <c r="J11" s="116"/>
      <c r="K11" s="57"/>
      <c r="L11" s="57"/>
      <c r="M11" s="120">
        <f>(M9-K9)/M9</f>
        <v>0.93331873833720391</v>
      </c>
      <c r="N11" s="12" t="s">
        <v>142</v>
      </c>
    </row>
    <row r="12" spans="1:14">
      <c r="J12" s="117"/>
      <c r="K12" s="92"/>
      <c r="L12" s="39"/>
      <c r="M12" s="121"/>
      <c r="N12" s="14"/>
    </row>
    <row r="13" spans="1:14">
      <c r="C13" s="146" t="s">
        <v>145</v>
      </c>
      <c r="D13" s="147"/>
      <c r="E13" s="148"/>
      <c r="J13" s="39"/>
      <c r="K13" s="92"/>
      <c r="L13" s="92"/>
      <c r="M13" s="22">
        <f>M9-L9</f>
        <v>237811.54999999981</v>
      </c>
      <c r="N13" s="18" t="s">
        <v>141</v>
      </c>
    </row>
    <row r="14" spans="1:14">
      <c r="C14" s="35" t="s">
        <v>68</v>
      </c>
      <c r="D14" s="36">
        <v>6</v>
      </c>
      <c r="E14" s="37">
        <f>J3+J4+J5+J6+J7+J8</f>
        <v>297073759.69999999</v>
      </c>
      <c r="G14" s="33"/>
      <c r="H14" s="33"/>
      <c r="I14" s="33"/>
      <c r="J14" s="38"/>
      <c r="K14" s="33"/>
      <c r="L14" s="33"/>
      <c r="M14" s="61">
        <f>(M9-L9)/M9</f>
        <v>3.5197360531008984E-2</v>
      </c>
      <c r="N14" s="18"/>
    </row>
    <row r="15" spans="1:14">
      <c r="C15" s="35" t="s">
        <v>80</v>
      </c>
      <c r="D15" s="36">
        <f>SUM(D14:D14)</f>
        <v>6</v>
      </c>
      <c r="E15" s="37">
        <f>SUBTOTAL(9,E14:E14)</f>
        <v>297073759.69999999</v>
      </c>
      <c r="F15" s="38"/>
      <c r="G15" s="38"/>
      <c r="H15" s="38"/>
      <c r="I15" s="38"/>
      <c r="J15" s="39"/>
      <c r="K15" s="38"/>
      <c r="L15" s="38"/>
      <c r="M15" s="38"/>
      <c r="N15" s="38"/>
    </row>
    <row r="16" spans="1:14">
      <c r="E16" s="30">
        <f>J9-E15</f>
        <v>0</v>
      </c>
      <c r="F16" s="39"/>
      <c r="G16" s="38"/>
      <c r="H16" s="38"/>
      <c r="I16" s="38"/>
      <c r="J16" s="39"/>
      <c r="K16" s="39"/>
      <c r="L16" s="38"/>
      <c r="M16" s="38"/>
      <c r="N16" s="38"/>
    </row>
    <row r="17" spans="7:14">
      <c r="G17" s="38"/>
      <c r="H17" s="38"/>
      <c r="I17" s="38"/>
      <c r="J17" s="39"/>
      <c r="K17" s="38"/>
      <c r="L17" s="38"/>
      <c r="M17" s="38"/>
      <c r="N17" s="38"/>
    </row>
    <row r="18" spans="7:14">
      <c r="G18" s="38"/>
      <c r="H18" s="38"/>
      <c r="I18" s="38"/>
      <c r="J18" s="38"/>
      <c r="K18" s="38"/>
      <c r="L18" s="38"/>
      <c r="M18" s="38"/>
      <c r="N18" s="38"/>
    </row>
    <row r="19" spans="7:14">
      <c r="J19" s="34"/>
    </row>
  </sheetData>
  <mergeCells count="3">
    <mergeCell ref="A1:N1"/>
    <mergeCell ref="C13:E13"/>
    <mergeCell ref="A9:H9"/>
  </mergeCells>
  <printOptions horizontalCentered="1"/>
  <pageMargins left="0.23622047244094491" right="0.23622047244094491" top="0.47244094488188981" bottom="0.27559055118110237" header="0.39370078740157483" footer="0.31496062992125984"/>
  <pageSetup paperSize="9" scale="50" orientation="landscape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showGridLines="0" view="pageBreakPreview" topLeftCell="D1" zoomScale="84" zoomScaleNormal="30" zoomScaleSheetLayoutView="84" zoomScalePageLayoutView="20" workbookViewId="0">
      <selection activeCell="O5" sqref="O5"/>
    </sheetView>
  </sheetViews>
  <sheetFormatPr defaultColWidth="22.140625" defaultRowHeight="15"/>
  <cols>
    <col min="1" max="1" width="6" style="26" customWidth="1"/>
    <col min="2" max="2" width="5.42578125" style="28" customWidth="1"/>
    <col min="3" max="3" width="31.42578125" style="26" customWidth="1"/>
    <col min="4" max="4" width="27.42578125" style="26" customWidth="1"/>
    <col min="5" max="5" width="24.7109375" style="26" customWidth="1"/>
    <col min="6" max="6" width="19.5703125" style="26" customWidth="1"/>
    <col min="7" max="8" width="18" style="29" customWidth="1"/>
    <col min="9" max="9" width="18.5703125" style="29" customWidth="1"/>
    <col min="10" max="10" width="18.28515625" style="26" customWidth="1"/>
    <col min="11" max="11" width="17.140625" style="26" customWidth="1"/>
    <col min="12" max="12" width="16.85546875" style="26" customWidth="1"/>
    <col min="13" max="13" width="16.28515625" style="26" customWidth="1"/>
    <col min="14" max="14" width="25.5703125" style="26" customWidth="1"/>
    <col min="15" max="16384" width="22.140625" style="26"/>
  </cols>
  <sheetData>
    <row r="1" spans="1:14" ht="49.5" customHeight="1">
      <c r="A1" s="145" t="s">
        <v>170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63.75" customHeight="1">
      <c r="A2" s="25" t="s">
        <v>134</v>
      </c>
      <c r="B2" s="25" t="s">
        <v>0</v>
      </c>
      <c r="C2" s="25" t="s">
        <v>1</v>
      </c>
      <c r="D2" s="25" t="s">
        <v>91</v>
      </c>
      <c r="E2" s="25" t="s">
        <v>95</v>
      </c>
      <c r="F2" s="25" t="s">
        <v>163</v>
      </c>
      <c r="G2" s="25" t="s">
        <v>92</v>
      </c>
      <c r="H2" s="25" t="s">
        <v>137</v>
      </c>
      <c r="I2" s="25" t="s">
        <v>161</v>
      </c>
      <c r="J2" s="25" t="s">
        <v>160</v>
      </c>
      <c r="K2" s="25" t="s">
        <v>150</v>
      </c>
      <c r="L2" s="25" t="s">
        <v>151</v>
      </c>
      <c r="M2" s="25" t="s">
        <v>152</v>
      </c>
      <c r="N2" s="25" t="s">
        <v>100</v>
      </c>
    </row>
    <row r="3" spans="1:14" ht="64.5" customHeight="1">
      <c r="A3" s="43">
        <v>1</v>
      </c>
      <c r="B3" s="43" t="s">
        <v>33</v>
      </c>
      <c r="C3" s="44" t="s">
        <v>52</v>
      </c>
      <c r="D3" s="45" t="s">
        <v>64</v>
      </c>
      <c r="E3" s="45" t="s">
        <v>65</v>
      </c>
      <c r="F3" s="4" t="s">
        <v>2</v>
      </c>
      <c r="G3" s="40" t="s">
        <v>128</v>
      </c>
      <c r="H3" s="108" t="s">
        <v>128</v>
      </c>
      <c r="I3" s="46">
        <v>14000000</v>
      </c>
      <c r="J3" s="111">
        <v>14000000</v>
      </c>
      <c r="K3" s="46">
        <v>716098.12</v>
      </c>
      <c r="L3" s="6">
        <v>716098.12</v>
      </c>
      <c r="M3" s="111">
        <v>716098.12</v>
      </c>
      <c r="N3" s="56" t="s">
        <v>129</v>
      </c>
    </row>
    <row r="4" spans="1:14" s="27" customFormat="1" ht="70.5" customHeight="1">
      <c r="A4" s="47">
        <v>2</v>
      </c>
      <c r="B4" s="47" t="s">
        <v>34</v>
      </c>
      <c r="C4" s="41" t="s">
        <v>53</v>
      </c>
      <c r="D4" s="40" t="s">
        <v>64</v>
      </c>
      <c r="E4" s="40" t="s">
        <v>61</v>
      </c>
      <c r="F4" s="40" t="s">
        <v>128</v>
      </c>
      <c r="G4" s="40" t="s">
        <v>128</v>
      </c>
      <c r="H4" s="108" t="s">
        <v>128</v>
      </c>
      <c r="I4" s="42">
        <v>950000</v>
      </c>
      <c r="J4" s="111">
        <v>950000</v>
      </c>
      <c r="K4" s="42">
        <v>819393.64</v>
      </c>
      <c r="L4" s="42">
        <v>819393.64</v>
      </c>
      <c r="M4" s="111">
        <v>819393.64</v>
      </c>
      <c r="N4" s="56" t="s">
        <v>130</v>
      </c>
    </row>
    <row r="5" spans="1:14" s="27" customFormat="1" ht="141" customHeight="1">
      <c r="A5" s="43">
        <v>3</v>
      </c>
      <c r="B5" s="47" t="s">
        <v>35</v>
      </c>
      <c r="C5" s="41" t="s">
        <v>54</v>
      </c>
      <c r="D5" s="40" t="s">
        <v>61</v>
      </c>
      <c r="E5" s="40" t="s">
        <v>61</v>
      </c>
      <c r="F5" s="40" t="s">
        <v>128</v>
      </c>
      <c r="G5" s="40" t="s">
        <v>128</v>
      </c>
      <c r="H5" s="108" t="s">
        <v>128</v>
      </c>
      <c r="I5" s="42">
        <v>227000</v>
      </c>
      <c r="J5" s="111">
        <v>227000</v>
      </c>
      <c r="K5" s="42">
        <v>0</v>
      </c>
      <c r="L5" s="42">
        <v>0</v>
      </c>
      <c r="M5" s="111">
        <v>0</v>
      </c>
      <c r="N5" s="56" t="s">
        <v>124</v>
      </c>
    </row>
    <row r="6" spans="1:14" ht="42" customHeight="1">
      <c r="A6" s="47">
        <v>4</v>
      </c>
      <c r="B6" s="43" t="s">
        <v>37</v>
      </c>
      <c r="C6" s="44" t="s">
        <v>56</v>
      </c>
      <c r="D6" s="45" t="s">
        <v>66</v>
      </c>
      <c r="E6" s="45" t="s">
        <v>7</v>
      </c>
      <c r="F6" s="40" t="s">
        <v>128</v>
      </c>
      <c r="G6" s="40" t="s">
        <v>128</v>
      </c>
      <c r="H6" s="108" t="s">
        <v>128</v>
      </c>
      <c r="I6" s="46">
        <v>6850945.5999999996</v>
      </c>
      <c r="J6" s="111">
        <v>6850945.5999999996</v>
      </c>
      <c r="K6" s="46">
        <v>0</v>
      </c>
      <c r="L6" s="6">
        <v>0</v>
      </c>
      <c r="M6" s="111">
        <v>0</v>
      </c>
      <c r="N6" s="56" t="s">
        <v>110</v>
      </c>
    </row>
    <row r="7" spans="1:14" ht="48" customHeight="1">
      <c r="A7" s="43">
        <v>5</v>
      </c>
      <c r="B7" s="43" t="s">
        <v>38</v>
      </c>
      <c r="C7" s="44" t="s">
        <v>57</v>
      </c>
      <c r="D7" s="45" t="s">
        <v>66</v>
      </c>
      <c r="E7" s="45" t="s">
        <v>7</v>
      </c>
      <c r="F7" s="40" t="s">
        <v>128</v>
      </c>
      <c r="G7" s="40" t="s">
        <v>128</v>
      </c>
      <c r="H7" s="108" t="s">
        <v>128</v>
      </c>
      <c r="I7" s="46">
        <v>15195000</v>
      </c>
      <c r="J7" s="111">
        <v>15195000</v>
      </c>
      <c r="K7" s="46">
        <v>0</v>
      </c>
      <c r="L7" s="6">
        <v>0</v>
      </c>
      <c r="M7" s="111">
        <v>0</v>
      </c>
      <c r="N7" s="56" t="s">
        <v>110</v>
      </c>
    </row>
    <row r="8" spans="1:14" ht="45" customHeight="1">
      <c r="A8" s="47">
        <v>6</v>
      </c>
      <c r="B8" s="43" t="s">
        <v>39</v>
      </c>
      <c r="C8" s="44" t="s">
        <v>93</v>
      </c>
      <c r="D8" s="45" t="s">
        <v>64</v>
      </c>
      <c r="E8" s="45" t="s">
        <v>7</v>
      </c>
      <c r="F8" s="40" t="s">
        <v>128</v>
      </c>
      <c r="G8" s="40" t="s">
        <v>128</v>
      </c>
      <c r="H8" s="108" t="s">
        <v>128</v>
      </c>
      <c r="I8" s="46">
        <v>2118917.5</v>
      </c>
      <c r="J8" s="111">
        <v>2118917.5</v>
      </c>
      <c r="K8" s="46">
        <v>0</v>
      </c>
      <c r="L8" s="6">
        <v>0</v>
      </c>
      <c r="M8" s="111">
        <v>0</v>
      </c>
      <c r="N8" s="56" t="s">
        <v>115</v>
      </c>
    </row>
    <row r="9" spans="1:14" ht="40.5" customHeight="1">
      <c r="A9" s="43">
        <v>7</v>
      </c>
      <c r="B9" s="43" t="s">
        <v>40</v>
      </c>
      <c r="C9" s="44" t="s">
        <v>94</v>
      </c>
      <c r="D9" s="45" t="s">
        <v>64</v>
      </c>
      <c r="E9" s="45" t="s">
        <v>7</v>
      </c>
      <c r="F9" s="40" t="s">
        <v>128</v>
      </c>
      <c r="G9" s="40" t="s">
        <v>128</v>
      </c>
      <c r="H9" s="108" t="s">
        <v>128</v>
      </c>
      <c r="I9" s="46">
        <v>3631475.5</v>
      </c>
      <c r="J9" s="111">
        <v>3631475.5</v>
      </c>
      <c r="K9" s="46">
        <v>0</v>
      </c>
      <c r="L9" s="6">
        <v>0</v>
      </c>
      <c r="M9" s="111">
        <v>0</v>
      </c>
      <c r="N9" s="56" t="s">
        <v>116</v>
      </c>
    </row>
    <row r="10" spans="1:14" ht="36.75" customHeight="1">
      <c r="A10" s="47">
        <v>8</v>
      </c>
      <c r="B10" s="43" t="s">
        <v>41</v>
      </c>
      <c r="C10" s="44" t="s">
        <v>58</v>
      </c>
      <c r="D10" s="45" t="s">
        <v>64</v>
      </c>
      <c r="E10" s="45" t="s">
        <v>7</v>
      </c>
      <c r="F10" s="40" t="s">
        <v>128</v>
      </c>
      <c r="G10" s="40" t="s">
        <v>128</v>
      </c>
      <c r="H10" s="108" t="s">
        <v>128</v>
      </c>
      <c r="I10" s="46">
        <v>2084970</v>
      </c>
      <c r="J10" s="111">
        <v>2084970</v>
      </c>
      <c r="K10" s="46">
        <v>0</v>
      </c>
      <c r="L10" s="6">
        <v>0</v>
      </c>
      <c r="M10" s="111">
        <v>0</v>
      </c>
      <c r="N10" s="56" t="s">
        <v>136</v>
      </c>
    </row>
    <row r="11" spans="1:14" ht="42" customHeight="1">
      <c r="A11" s="43">
        <v>9</v>
      </c>
      <c r="B11" s="43" t="s">
        <v>42</v>
      </c>
      <c r="C11" s="44" t="s">
        <v>59</v>
      </c>
      <c r="D11" s="45" t="s">
        <v>64</v>
      </c>
      <c r="E11" s="45" t="s">
        <v>7</v>
      </c>
      <c r="F11" s="40" t="s">
        <v>128</v>
      </c>
      <c r="G11" s="40" t="s">
        <v>128</v>
      </c>
      <c r="H11" s="108" t="s">
        <v>128</v>
      </c>
      <c r="I11" s="46">
        <v>20000000</v>
      </c>
      <c r="J11" s="111">
        <v>20000000</v>
      </c>
      <c r="K11" s="46">
        <v>0</v>
      </c>
      <c r="L11" s="6">
        <v>0</v>
      </c>
      <c r="M11" s="111">
        <v>0</v>
      </c>
      <c r="N11" s="56" t="s">
        <v>111</v>
      </c>
    </row>
    <row r="12" spans="1:14" ht="49.5" customHeight="1">
      <c r="A12" s="47">
        <v>10</v>
      </c>
      <c r="B12" s="43" t="s">
        <v>44</v>
      </c>
      <c r="C12" s="44" t="s">
        <v>60</v>
      </c>
      <c r="D12" s="45" t="s">
        <v>64</v>
      </c>
      <c r="E12" s="45" t="s">
        <v>7</v>
      </c>
      <c r="F12" s="40" t="s">
        <v>128</v>
      </c>
      <c r="G12" s="40" t="s">
        <v>128</v>
      </c>
      <c r="H12" s="108" t="s">
        <v>128</v>
      </c>
      <c r="I12" s="46">
        <v>40000000</v>
      </c>
      <c r="J12" s="111">
        <v>40000000</v>
      </c>
      <c r="K12" s="46">
        <v>0</v>
      </c>
      <c r="L12" s="6">
        <v>0</v>
      </c>
      <c r="M12" s="111">
        <v>0</v>
      </c>
      <c r="N12" s="56" t="s">
        <v>113</v>
      </c>
    </row>
    <row r="13" spans="1:14" ht="29.25" customHeight="1">
      <c r="A13" s="139" t="s">
        <v>169</v>
      </c>
      <c r="B13" s="139"/>
      <c r="C13" s="139"/>
      <c r="D13" s="139"/>
      <c r="E13" s="139"/>
      <c r="F13" s="139"/>
      <c r="G13" s="139"/>
      <c r="H13" s="140"/>
      <c r="I13" s="48">
        <f t="shared" ref="I13:M13" si="0">SUM(I3:I12)</f>
        <v>105058308.59999999</v>
      </c>
      <c r="J13" s="48">
        <f t="shared" si="0"/>
        <v>105058308.59999999</v>
      </c>
      <c r="K13" s="48">
        <f t="shared" si="0"/>
        <v>1535491.76</v>
      </c>
      <c r="L13" s="48">
        <f t="shared" si="0"/>
        <v>1535491.76</v>
      </c>
      <c r="M13" s="48">
        <f t="shared" si="0"/>
        <v>1535491.76</v>
      </c>
      <c r="N13" s="48"/>
    </row>
    <row r="14" spans="1:14">
      <c r="J14" s="31"/>
      <c r="L14" s="31"/>
      <c r="M14" s="31">
        <f>M13-K13</f>
        <v>0</v>
      </c>
    </row>
    <row r="15" spans="1:14">
      <c r="I15" s="91"/>
      <c r="J15" s="57"/>
      <c r="K15" s="57"/>
      <c r="L15" s="57"/>
      <c r="M15" s="57">
        <f>(M13-K13)/M13</f>
        <v>0</v>
      </c>
      <c r="N15" s="26" t="s">
        <v>142</v>
      </c>
    </row>
    <row r="16" spans="1:14">
      <c r="I16" s="91"/>
      <c r="J16" s="92"/>
      <c r="K16" s="92"/>
      <c r="L16" s="39"/>
      <c r="M16" s="39"/>
      <c r="N16" s="32"/>
    </row>
    <row r="17" spans="3:14">
      <c r="C17" s="146" t="s">
        <v>171</v>
      </c>
      <c r="D17" s="147"/>
      <c r="E17" s="148"/>
      <c r="I17" s="91"/>
      <c r="J17" s="39"/>
      <c r="K17" s="92"/>
      <c r="L17" s="92"/>
      <c r="M17" s="92">
        <f>M13-L13</f>
        <v>0</v>
      </c>
      <c r="N17" s="32" t="s">
        <v>141</v>
      </c>
    </row>
    <row r="18" spans="3:14">
      <c r="C18" s="35" t="s">
        <v>148</v>
      </c>
      <c r="D18" s="36">
        <v>10</v>
      </c>
      <c r="E18" s="37">
        <f>J12+J11+J10+J9+J8+J7+J6+J5+J4+J3</f>
        <v>105058308.59999999</v>
      </c>
      <c r="G18" s="38"/>
      <c r="H18" s="38"/>
      <c r="I18" s="38"/>
      <c r="J18" s="39"/>
      <c r="K18" s="38"/>
      <c r="L18" s="38"/>
      <c r="M18" s="38">
        <f>(M13-L13)/M13</f>
        <v>0</v>
      </c>
      <c r="N18" s="38"/>
    </row>
    <row r="19" spans="3:14">
      <c r="C19" s="35" t="s">
        <v>80</v>
      </c>
      <c r="D19" s="36">
        <f>SUM(D18:D18)</f>
        <v>10</v>
      </c>
      <c r="E19" s="37">
        <f>SUBTOTAL(9,E18:E18)</f>
        <v>105058308.59999999</v>
      </c>
      <c r="F19" s="38"/>
      <c r="G19" s="38"/>
      <c r="H19" s="38"/>
      <c r="I19" s="38"/>
      <c r="J19" s="39"/>
      <c r="K19" s="38"/>
      <c r="L19" s="38"/>
      <c r="M19" s="38"/>
      <c r="N19" s="38"/>
    </row>
    <row r="20" spans="3:14">
      <c r="E20" s="30">
        <f>J13-E19</f>
        <v>0</v>
      </c>
      <c r="F20" s="39"/>
      <c r="G20" s="38"/>
      <c r="H20" s="38"/>
      <c r="I20" s="38"/>
      <c r="J20" s="39"/>
      <c r="K20" s="39"/>
      <c r="L20" s="38"/>
      <c r="M20" s="38"/>
      <c r="N20" s="38"/>
    </row>
    <row r="21" spans="3:14">
      <c r="G21" s="38"/>
      <c r="H21" s="38"/>
      <c r="I21" s="38"/>
      <c r="J21" s="39"/>
      <c r="K21" s="38"/>
      <c r="L21" s="38"/>
      <c r="M21" s="38"/>
      <c r="N21" s="38"/>
    </row>
    <row r="22" spans="3:14">
      <c r="G22" s="38"/>
      <c r="H22" s="38"/>
      <c r="I22" s="38"/>
      <c r="J22" s="38"/>
      <c r="K22" s="38"/>
      <c r="L22" s="38"/>
      <c r="M22" s="38"/>
      <c r="N22" s="38"/>
    </row>
    <row r="23" spans="3:14">
      <c r="J23" s="34"/>
    </row>
  </sheetData>
  <mergeCells count="3">
    <mergeCell ref="A1:N1"/>
    <mergeCell ref="C17:E17"/>
    <mergeCell ref="A13:H13"/>
  </mergeCells>
  <printOptions horizontalCentered="1"/>
  <pageMargins left="0.23622047244094491" right="0.23622047244094491" top="0.47244094488188981" bottom="0.27559055118110237" header="0.39370078740157483" footer="0.31496062992125984"/>
  <pageSetup paperSize="9" scale="50" orientation="landscape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showGridLines="0" view="pageBreakPreview" zoomScale="84" zoomScaleNormal="100" zoomScaleSheetLayoutView="84" zoomScalePageLayoutView="20" workbookViewId="0">
      <selection activeCell="K11" sqref="K11"/>
    </sheetView>
  </sheetViews>
  <sheetFormatPr defaultColWidth="22.140625" defaultRowHeight="44.25"/>
  <cols>
    <col min="1" max="1" width="12.42578125" style="2" customWidth="1"/>
    <col min="2" max="2" width="24.5703125" style="2" customWidth="1"/>
    <col min="3" max="3" width="25" style="2" customWidth="1"/>
    <col min="4" max="6" width="22" style="2" customWidth="1"/>
    <col min="7" max="7" width="31.42578125" style="2" customWidth="1"/>
    <col min="8" max="8" width="18" style="2" customWidth="1"/>
    <col min="9" max="16384" width="22.140625" style="1"/>
  </cols>
  <sheetData>
    <row r="1" spans="1:9" s="63" customFormat="1" ht="20.25" customHeight="1">
      <c r="A1" s="150" t="s">
        <v>82</v>
      </c>
      <c r="B1" s="151"/>
      <c r="C1" s="151"/>
      <c r="D1" s="151"/>
      <c r="E1" s="151"/>
      <c r="F1" s="152"/>
      <c r="G1" s="126"/>
      <c r="H1" s="102"/>
    </row>
    <row r="2" spans="1:9" s="63" customFormat="1" ht="72" customHeight="1">
      <c r="A2" s="104" t="s">
        <v>135</v>
      </c>
      <c r="B2" s="107" t="s">
        <v>99</v>
      </c>
      <c r="C2" s="104" t="s">
        <v>159</v>
      </c>
      <c r="D2" s="107" t="s">
        <v>150</v>
      </c>
      <c r="E2" s="107" t="s">
        <v>151</v>
      </c>
      <c r="F2" s="104" t="s">
        <v>152</v>
      </c>
      <c r="G2" s="124"/>
      <c r="H2" s="103"/>
    </row>
    <row r="3" spans="1:9" ht="21.75" customHeight="1">
      <c r="A3" s="123">
        <f>'Interventi Conclusi'!A10+'Interventi in realizzazione'!A11+'Interventi in progettazione'!A8+'Interventi in programmazione'!A12</f>
        <v>33</v>
      </c>
      <c r="B3" s="122">
        <v>863805490.87</v>
      </c>
      <c r="C3" s="105">
        <f>'Interventi Conclusi'!I11+'Interventi in realizzazione'!J12+'Interventi in progettazione'!J9+'Interventi in programmazione'!J13</f>
        <v>882231277.70999992</v>
      </c>
      <c r="D3" s="122">
        <v>81498206.709999993</v>
      </c>
      <c r="E3" s="122">
        <f>'Interventi Conclusi'!K11+'Interventi in realizzazione'!L12+'Interventi in progettazione'!L9+'Interventi in programmazione'!L13</f>
        <v>170035697.52000001</v>
      </c>
      <c r="F3" s="105">
        <f>'Interventi Conclusi'!L11+'Interventi in realizzazione'!M12+'Interventi in progettazione'!M9+'Interventi in programmazione'!M13</f>
        <v>182614371.97000003</v>
      </c>
      <c r="G3" s="125"/>
      <c r="H3" s="95"/>
    </row>
    <row r="4" spans="1:9" ht="16.5" customHeight="1">
      <c r="A4" s="3"/>
      <c r="B4" s="24"/>
      <c r="C4" s="3"/>
    </row>
    <row r="5" spans="1:9" ht="14.25" customHeight="1">
      <c r="A5" s="11"/>
      <c r="B5" s="11"/>
      <c r="C5" s="11"/>
      <c r="D5" s="153"/>
      <c r="E5" s="153"/>
      <c r="F5" s="153"/>
      <c r="G5" s="95"/>
    </row>
    <row r="6" spans="1:9" ht="14.25" customHeight="1">
      <c r="A6" s="11"/>
      <c r="B6" s="11"/>
      <c r="C6" s="11"/>
      <c r="D6" s="153"/>
      <c r="E6" s="153"/>
      <c r="F6" s="153"/>
      <c r="G6" s="96"/>
    </row>
    <row r="7" spans="1:9" ht="14.25" customHeight="1">
      <c r="A7" s="11"/>
      <c r="B7" s="11"/>
      <c r="C7" s="11"/>
      <c r="D7" s="11"/>
      <c r="E7" s="52"/>
      <c r="F7" s="67"/>
    </row>
    <row r="8" spans="1:9" ht="17.25" customHeight="1"/>
    <row r="9" spans="1:9" ht="27.75" customHeight="1">
      <c r="A9" s="156" t="s">
        <v>157</v>
      </c>
      <c r="B9" s="156"/>
      <c r="C9" s="156"/>
      <c r="E9" s="156" t="s">
        <v>85</v>
      </c>
      <c r="F9" s="156"/>
      <c r="G9" s="156"/>
      <c r="H9" s="99" t="s">
        <v>158</v>
      </c>
      <c r="I9" s="106"/>
    </row>
    <row r="10" spans="1:9" ht="27.75" customHeight="1">
      <c r="A10" s="154" t="s">
        <v>153</v>
      </c>
      <c r="B10" s="155"/>
      <c r="C10" s="98">
        <f>F3</f>
        <v>182614371.97000003</v>
      </c>
      <c r="E10" s="15" t="s">
        <v>149</v>
      </c>
      <c r="F10" s="15">
        <f>'Interventi Conclusi'!D17</f>
        <v>8</v>
      </c>
      <c r="G10" s="93">
        <f>'Interventi Conclusi'!E17</f>
        <v>15308425.01</v>
      </c>
      <c r="H10" s="94">
        <f t="shared" ref="H10:H15" si="0">G10/$G$15</f>
        <v>1.7351940921586848E-2</v>
      </c>
    </row>
    <row r="11" spans="1:9" ht="27.75" customHeight="1">
      <c r="A11" s="157" t="s">
        <v>168</v>
      </c>
      <c r="B11" s="157"/>
      <c r="C11" s="97">
        <f>F3/C3</f>
        <v>0.20699149597598782</v>
      </c>
      <c r="E11" s="15" t="s">
        <v>81</v>
      </c>
      <c r="F11" s="15">
        <f>'Interventi in realizzazione'!D16</f>
        <v>8</v>
      </c>
      <c r="G11" s="93">
        <f>'Interventi in realizzazione'!E16</f>
        <v>439290784.39999998</v>
      </c>
      <c r="H11" s="94">
        <f t="shared" si="0"/>
        <v>0.49793154640840126</v>
      </c>
    </row>
    <row r="12" spans="1:9" ht="27.75" customHeight="1">
      <c r="A12" s="154" t="s">
        <v>167</v>
      </c>
      <c r="B12" s="155"/>
      <c r="C12" s="98">
        <f>F3-E3</f>
        <v>12578674.450000018</v>
      </c>
      <c r="E12" s="15" t="s">
        <v>127</v>
      </c>
      <c r="F12" s="15">
        <f>'Interventi in realizzazione'!D17</f>
        <v>1</v>
      </c>
      <c r="G12" s="49">
        <f>'Interventi in realizzazione'!E17</f>
        <v>25500000</v>
      </c>
      <c r="H12" s="94">
        <f t="shared" si="0"/>
        <v>2.8903985433604361E-2</v>
      </c>
    </row>
    <row r="13" spans="1:9" ht="27.75" customHeight="1">
      <c r="A13" s="154" t="s">
        <v>154</v>
      </c>
      <c r="B13" s="155"/>
      <c r="C13" s="97">
        <f>(F3-E3)/F3</f>
        <v>6.888107608565687E-2</v>
      </c>
      <c r="E13" s="15" t="s">
        <v>68</v>
      </c>
      <c r="F13" s="15">
        <f>'Interventi in progettazione'!D15</f>
        <v>6</v>
      </c>
      <c r="G13" s="93">
        <f>'Interventi in progettazione'!E15</f>
        <v>297073759.69999999</v>
      </c>
      <c r="H13" s="94">
        <f t="shared" si="0"/>
        <v>0.33673002443430905</v>
      </c>
    </row>
    <row r="14" spans="1:9" ht="30" customHeight="1">
      <c r="A14" s="154" t="s">
        <v>155</v>
      </c>
      <c r="B14" s="155"/>
      <c r="C14" s="98">
        <f>F3-D3</f>
        <v>101116165.26000004</v>
      </c>
      <c r="E14" s="15" t="s">
        <v>172</v>
      </c>
      <c r="F14" s="15">
        <f>'Interventi in programmazione'!D19</f>
        <v>10</v>
      </c>
      <c r="G14" s="93">
        <f>'Interventi in programmazione'!E19</f>
        <v>105058308.59999999</v>
      </c>
      <c r="H14" s="94">
        <f t="shared" si="0"/>
        <v>0.11908250280209849</v>
      </c>
    </row>
    <row r="15" spans="1:9" ht="25.5" customHeight="1">
      <c r="A15" s="154" t="s">
        <v>156</v>
      </c>
      <c r="B15" s="155"/>
      <c r="C15" s="97">
        <f>C14/F3</f>
        <v>0.55371416920356875</v>
      </c>
      <c r="E15" s="99" t="s">
        <v>80</v>
      </c>
      <c r="F15" s="99">
        <f>SUM(F10:F14)</f>
        <v>33</v>
      </c>
      <c r="G15" s="100">
        <f>SUM(G10:G14)</f>
        <v>882231277.70999992</v>
      </c>
      <c r="H15" s="101">
        <f t="shared" si="0"/>
        <v>1</v>
      </c>
    </row>
    <row r="16" spans="1:9" ht="25.5" customHeight="1"/>
    <row r="17" spans="5:5" ht="25.5" customHeight="1">
      <c r="E17" s="53"/>
    </row>
    <row r="18" spans="5:5" ht="21" customHeight="1">
      <c r="E18" s="95"/>
    </row>
    <row r="19" spans="5:5" ht="25.5" customHeight="1">
      <c r="E19" s="95"/>
    </row>
    <row r="20" spans="5:5">
      <c r="E20" s="95"/>
    </row>
    <row r="21" spans="5:5">
      <c r="E21" s="95"/>
    </row>
  </sheetData>
  <mergeCells count="11">
    <mergeCell ref="A1:F1"/>
    <mergeCell ref="D5:F5"/>
    <mergeCell ref="D6:F6"/>
    <mergeCell ref="A15:B15"/>
    <mergeCell ref="A10:B10"/>
    <mergeCell ref="A14:B14"/>
    <mergeCell ref="A9:C9"/>
    <mergeCell ref="E9:G9"/>
    <mergeCell ref="A11:B11"/>
    <mergeCell ref="A13:B13"/>
    <mergeCell ref="A12:B12"/>
  </mergeCells>
  <printOptions horizontalCentered="1"/>
  <pageMargins left="0.23622047244094491" right="0.23622047244094491" top="0.43307086614173229" bottom="0.15748031496062992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F9"/>
  <sheetViews>
    <sheetView workbookViewId="0">
      <selection activeCell="J27" sqref="J27"/>
    </sheetView>
  </sheetViews>
  <sheetFormatPr defaultRowHeight="15"/>
  <cols>
    <col min="2" max="2" width="36.42578125" customWidth="1"/>
    <col min="3" max="6" width="19" customWidth="1"/>
  </cols>
  <sheetData>
    <row r="4" spans="2:6" ht="69" customHeight="1">
      <c r="B4" s="128" t="s">
        <v>173</v>
      </c>
      <c r="C4" s="128" t="s">
        <v>174</v>
      </c>
      <c r="D4" s="128" t="s">
        <v>175</v>
      </c>
      <c r="E4" s="128" t="s">
        <v>176</v>
      </c>
      <c r="F4" s="128" t="s">
        <v>177</v>
      </c>
    </row>
    <row r="5" spans="2:6" ht="42.75" customHeight="1">
      <c r="B5" s="127" t="s">
        <v>178</v>
      </c>
      <c r="C5" s="129">
        <v>416643730</v>
      </c>
      <c r="D5" s="130">
        <v>0.47226134521265045</v>
      </c>
      <c r="E5" s="129">
        <v>155247355.82999998</v>
      </c>
      <c r="F5" s="130">
        <v>0.17597126711827105</v>
      </c>
    </row>
    <row r="6" spans="2:6" ht="42.75" customHeight="1">
      <c r="B6" s="127" t="s">
        <v>179</v>
      </c>
      <c r="C6" s="129">
        <v>319250759.69999999</v>
      </c>
      <c r="D6" s="130">
        <v>0.36186742384454607</v>
      </c>
      <c r="E6" s="129">
        <v>15064147.609999999</v>
      </c>
      <c r="F6" s="130">
        <v>1.7075055023102189E-2</v>
      </c>
    </row>
    <row r="7" spans="2:6" ht="42.75" customHeight="1">
      <c r="B7" s="127" t="s">
        <v>180</v>
      </c>
      <c r="C7" s="129">
        <v>109143788.00999999</v>
      </c>
      <c r="D7" s="130">
        <v>0.12371335132586045</v>
      </c>
      <c r="E7" s="129">
        <v>12283583.529999997</v>
      </c>
      <c r="F7" s="130">
        <v>1.3923314487199306E-2</v>
      </c>
    </row>
    <row r="8" spans="2:6" ht="42.75" customHeight="1">
      <c r="B8" s="127" t="s">
        <v>181</v>
      </c>
      <c r="C8" s="129">
        <v>37193000</v>
      </c>
      <c r="D8" s="130">
        <v>4.2157879616943013E-2</v>
      </c>
      <c r="E8" s="129">
        <v>19285</v>
      </c>
      <c r="F8" s="130">
        <v>2.1859347415178825E-5</v>
      </c>
    </row>
    <row r="9" spans="2:6" ht="42.75" customHeight="1">
      <c r="B9" s="131" t="s">
        <v>182</v>
      </c>
      <c r="C9" s="132">
        <v>882231277.71000004</v>
      </c>
      <c r="D9" s="133">
        <v>1</v>
      </c>
      <c r="E9" s="132">
        <v>182614371.97</v>
      </c>
      <c r="F9" s="133">
        <v>0.20699149597598773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9</vt:i4>
      </vt:variant>
    </vt:vector>
  </HeadingPairs>
  <TitlesOfParts>
    <vt:vector size="15" baseType="lpstr">
      <vt:lpstr>Interventi Conclusi</vt:lpstr>
      <vt:lpstr>Interventi in realizzazione</vt:lpstr>
      <vt:lpstr>Interventi in progettazione</vt:lpstr>
      <vt:lpstr>Interventi in programmazione</vt:lpstr>
      <vt:lpstr>TOTALE CIS</vt:lpstr>
      <vt:lpstr>CIS x settori</vt:lpstr>
      <vt:lpstr>'Interventi Conclusi'!Area_stampa</vt:lpstr>
      <vt:lpstr>'Interventi in progettazione'!Area_stampa</vt:lpstr>
      <vt:lpstr>'Interventi in programmazione'!Area_stampa</vt:lpstr>
      <vt:lpstr>'Interventi in realizzazione'!Area_stampa</vt:lpstr>
      <vt:lpstr>'TOTALE CIS'!Area_stampa</vt:lpstr>
      <vt:lpstr>'Interventi Conclusi'!Titoli_stampa</vt:lpstr>
      <vt:lpstr>'Interventi in progettazione'!Titoli_stampa</vt:lpstr>
      <vt:lpstr>'Interventi in programmazione'!Titoli_stampa</vt:lpstr>
      <vt:lpstr>'Interventi in realizzazione'!Titoli_stampa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2014-06-18T12:25:06Z</dcterms:created>
  <dcterms:modified xsi:type="dcterms:W3CDTF">2017-05-23T14:45:37Z</dcterms:modified>
</cp:coreProperties>
</file>